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4100" windowHeight="8580" activeTab="1"/>
  </bookViews>
  <sheets>
    <sheet name="Overall Summary" sheetId="3" r:id="rId1"/>
    <sheet name="Proposals" sheetId="5" r:id="rId2"/>
    <sheet name="Reconciliation" sheetId="2" r:id="rId3"/>
  </sheets>
  <definedNames>
    <definedName name="_xlnm.Print_Area" localSheetId="0">'Overall Summary'!$A$1:$E$56</definedName>
    <definedName name="_xlnm.Print_Area" localSheetId="1">Proposals!$B$1:$H$102</definedName>
    <definedName name="_xlnm.Print_Area" localSheetId="2">Reconciliation!#REF!</definedName>
    <definedName name="_xlnm.Print_Titles" localSheetId="1">Proposals!$1:$8</definedName>
  </definedNames>
  <calcPr calcId="125725"/>
</workbook>
</file>

<file path=xl/calcChain.xml><?xml version="1.0" encoding="utf-8"?>
<calcChain xmlns="http://schemas.openxmlformats.org/spreadsheetml/2006/main">
  <c r="H98" i="5"/>
  <c r="G98"/>
  <c r="F98"/>
  <c r="E98"/>
  <c r="J27"/>
  <c r="E97"/>
  <c r="H97"/>
  <c r="G97"/>
  <c r="F97"/>
  <c r="H96"/>
  <c r="G96"/>
  <c r="F96"/>
  <c r="E96"/>
  <c r="F51"/>
  <c r="H51"/>
  <c r="G51"/>
  <c r="K33"/>
  <c r="J33"/>
  <c r="K27"/>
  <c r="D16" i="2" l="1"/>
  <c r="C16"/>
  <c r="B16"/>
  <c r="K35" i="5"/>
  <c r="L33"/>
  <c r="L35" s="1"/>
  <c r="J35"/>
  <c r="M27"/>
  <c r="L27"/>
  <c r="E81"/>
  <c r="E80"/>
  <c r="J36" l="1"/>
  <c r="A58" i="3"/>
  <c r="E55"/>
  <c r="D55"/>
  <c r="C55"/>
  <c r="B55"/>
  <c r="B54"/>
  <c r="B42"/>
  <c r="E37"/>
  <c r="E39" s="1"/>
  <c r="D37"/>
  <c r="D39" s="1"/>
  <c r="C37"/>
  <c r="C39" s="1"/>
  <c r="B37"/>
  <c r="B39" s="1"/>
  <c r="D22"/>
  <c r="E22" s="1"/>
  <c r="B14"/>
  <c r="B10"/>
  <c r="B28" s="1"/>
  <c r="B29" s="1"/>
  <c r="C27" s="1"/>
  <c r="B9"/>
  <c r="B11" s="1"/>
  <c r="E4"/>
  <c r="D4"/>
  <c r="C4"/>
  <c r="E6"/>
  <c r="D18" i="2" s="1"/>
  <c r="D6" i="3"/>
  <c r="C18" i="2" s="1"/>
  <c r="C6" i="3"/>
  <c r="B18" i="2" s="1"/>
  <c r="B56" i="3" l="1"/>
  <c r="C54" s="1"/>
  <c r="C56" s="1"/>
  <c r="D54" s="1"/>
  <c r="D56" s="1"/>
  <c r="E54" s="1"/>
  <c r="E56" s="1"/>
  <c r="B3" i="2" s="1"/>
  <c r="E9" i="3"/>
  <c r="E10" s="1"/>
  <c r="E11" s="1"/>
  <c r="C9"/>
  <c r="C10" s="1"/>
  <c r="C28" s="1"/>
  <c r="C29" s="1"/>
  <c r="D27" s="1"/>
  <c r="D9"/>
  <c r="D10" s="1"/>
  <c r="D11" s="1"/>
  <c r="H115" i="5"/>
  <c r="G115"/>
  <c r="F115"/>
  <c r="E115"/>
  <c r="H114"/>
  <c r="G114"/>
  <c r="F114"/>
  <c r="E114"/>
  <c r="H113"/>
  <c r="G113"/>
  <c r="F113"/>
  <c r="E113"/>
  <c r="M120"/>
  <c r="M122" s="1"/>
  <c r="H112"/>
  <c r="G112"/>
  <c r="F112"/>
  <c r="E112"/>
  <c r="H111"/>
  <c r="G111"/>
  <c r="F111"/>
  <c r="E111"/>
  <c r="H106"/>
  <c r="H108" s="1"/>
  <c r="G106"/>
  <c r="G108" s="1"/>
  <c r="F106"/>
  <c r="F108" s="1"/>
  <c r="E106"/>
  <c r="E108" s="1"/>
  <c r="H105"/>
  <c r="H107" s="1"/>
  <c r="G105"/>
  <c r="G107" s="1"/>
  <c r="F105"/>
  <c r="F107" s="1"/>
  <c r="E105"/>
  <c r="E107" s="1"/>
  <c r="F34"/>
  <c r="E28" i="3" l="1"/>
  <c r="D28"/>
  <c r="D29" s="1"/>
  <c r="E27" s="1"/>
  <c r="C11"/>
  <c r="F35" i="2"/>
  <c r="E35"/>
  <c r="D35"/>
  <c r="C35"/>
  <c r="B35"/>
  <c r="F34"/>
  <c r="E34"/>
  <c r="D34"/>
  <c r="C34"/>
  <c r="B34"/>
  <c r="C21"/>
  <c r="E29" i="3" l="1"/>
  <c r="B6" i="2" s="1"/>
  <c r="D21"/>
  <c r="E16"/>
  <c r="E18"/>
  <c r="B21"/>
  <c r="E21" l="1"/>
  <c r="B8" l="1"/>
</calcChain>
</file>

<file path=xl/sharedStrings.xml><?xml version="1.0" encoding="utf-8"?>
<sst xmlns="http://schemas.openxmlformats.org/spreadsheetml/2006/main" count="257" uniqueCount="154">
  <si>
    <t>WYRE FOREST DISTRICT COUNCIL</t>
  </si>
  <si>
    <t>Cost</t>
  </si>
  <si>
    <t>ACTIVITY AND DESCRIPTION</t>
  </si>
  <si>
    <t>After</t>
  </si>
  <si>
    <t>Centre</t>
  </si>
  <si>
    <t>KEY</t>
  </si>
  <si>
    <t>2013/14</t>
  </si>
  <si>
    <t>2014/15</t>
  </si>
  <si>
    <t>2015/16</t>
  </si>
  <si>
    <t>£</t>
  </si>
  <si>
    <t>C</t>
  </si>
  <si>
    <t>R</t>
  </si>
  <si>
    <t>S</t>
  </si>
  <si>
    <t>TOTALS</t>
  </si>
  <si>
    <t>KEY - Changes in Resources</t>
  </si>
  <si>
    <t>Capital</t>
  </si>
  <si>
    <t>Revenue</t>
  </si>
  <si>
    <t>Staffing - Stated in FTEs</t>
  </si>
  <si>
    <t>IMPROVING COMMUNITY WELL-BEING</t>
  </si>
  <si>
    <t>SECURING THE ECONOMIC PROSPERITY OF THE DISTRICT</t>
  </si>
  <si>
    <t>DELIVERING TOGETHER, WITH LESS</t>
  </si>
  <si>
    <t>Reserves at end of Cabinet Proposal</t>
  </si>
  <si>
    <t>Totals</t>
  </si>
  <si>
    <t>All Years</t>
  </si>
  <si>
    <t>Net Expenditure on Services</t>
  </si>
  <si>
    <t>Less</t>
  </si>
  <si>
    <t>Cabinet Proposals as revised</t>
  </si>
  <si>
    <t>Net Expenditure</t>
  </si>
  <si>
    <t>Net Budget Requirement</t>
  </si>
  <si>
    <t>Government Support</t>
  </si>
  <si>
    <t>Council Tax Income</t>
  </si>
  <si>
    <t>STATEMENT OF UNALLOCATED RESERVES</t>
  </si>
  <si>
    <t>£'000</t>
  </si>
  <si>
    <t>Reserves as at 31 March</t>
  </si>
  <si>
    <t>Reserves as at 1 April</t>
  </si>
  <si>
    <t xml:space="preserve">Original Cabinet Proposals </t>
  </si>
  <si>
    <t>Capital Cross Check</t>
  </si>
  <si>
    <t>As per Cabinet Proposals</t>
  </si>
  <si>
    <t>Cross Check</t>
  </si>
  <si>
    <t>Revised Totals for Capital</t>
  </si>
  <si>
    <t>2014/15 onwards</t>
  </si>
  <si>
    <t>OF CABINET PROPOSAL</t>
  </si>
  <si>
    <t>Various</t>
  </si>
  <si>
    <t>LIBERAL AND INDEPENDENT  GROUP PROPOSALS YEAR ON YEAR RECONCILIATION TO CABINET PROPOSALS</t>
  </si>
  <si>
    <t>2016/17</t>
  </si>
  <si>
    <t>Homelessness Prevention Grant</t>
  </si>
  <si>
    <t>Community Right to bid/Challenge</t>
  </si>
  <si>
    <t>Council Tax Transition Grant</t>
  </si>
  <si>
    <t>Revised 2013/14</t>
  </si>
  <si>
    <t>CHANGE IN RESOURCES</t>
  </si>
  <si>
    <t>Cross Ref</t>
  </si>
  <si>
    <t>R686</t>
  </si>
  <si>
    <t>Homelessness</t>
  </si>
  <si>
    <t>Additional funding for strategic housing services.</t>
  </si>
  <si>
    <t>S*</t>
  </si>
  <si>
    <t>R704</t>
  </si>
  <si>
    <t>Redevelopment of Council Assets for Housing /</t>
  </si>
  <si>
    <t>Major Investment Fund</t>
  </si>
  <si>
    <t>Redevelopment of some of the Council's assets for</t>
  </si>
  <si>
    <t xml:space="preserve">housing and production of more income by creating a </t>
  </si>
  <si>
    <t>major investment fund.</t>
  </si>
  <si>
    <t>External Income</t>
  </si>
  <si>
    <t>Raise external income by a variety of business cases</t>
  </si>
  <si>
    <t>R637</t>
  </si>
  <si>
    <t>Shared Services</t>
  </si>
  <si>
    <t>R638</t>
  </si>
  <si>
    <t>Reduce funding for existing shared services in particular</t>
  </si>
  <si>
    <t>Worcestershire Regulatory Services.</t>
  </si>
  <si>
    <t>Costs of Property</t>
  </si>
  <si>
    <t>Reduce the cost of property the Council occupies.</t>
  </si>
  <si>
    <t>WFF further tranche of savings</t>
  </si>
  <si>
    <t>A further tranche of savings under the Wyre Forest</t>
  </si>
  <si>
    <t>Forward programme proposed.</t>
  </si>
  <si>
    <t>*(Staffing Implications TBC)</t>
  </si>
  <si>
    <t>R216</t>
  </si>
  <si>
    <t>Kidderminster Town Hall</t>
  </si>
  <si>
    <t xml:space="preserve">A more commercial approach to managing and </t>
  </si>
  <si>
    <t>operating the Town Hall.</t>
  </si>
  <si>
    <t>R095</t>
  </si>
  <si>
    <t>Stop providing subsidy for playing pitches including bowling</t>
  </si>
  <si>
    <t>greens. Consider transfer or responsibility for maintaining</t>
  </si>
  <si>
    <t>them to sports clubs or community groups, or radically</t>
  </si>
  <si>
    <t>R175, R050</t>
  </si>
  <si>
    <t>Arts, Events, Sport and Leisure Development</t>
  </si>
  <si>
    <t>R055, R075</t>
  </si>
  <si>
    <t>R123, R125</t>
  </si>
  <si>
    <t>R035</t>
  </si>
  <si>
    <t>Public Conveniences</t>
  </si>
  <si>
    <t>Reduce the cost of public conveniences. This would</t>
  </si>
  <si>
    <t>include replacing WFDC provision with 'community toilet</t>
  </si>
  <si>
    <t>R160</t>
  </si>
  <si>
    <t>C**</t>
  </si>
  <si>
    <t>** (Capital Costs TBC)</t>
  </si>
  <si>
    <t>Community Asset Transfers for Sport and Play Facilities</t>
  </si>
  <si>
    <t>reduce maintenance on them. Strategy for Paddling pool</t>
  </si>
  <si>
    <t>sustainability.</t>
  </si>
  <si>
    <t>Develop a strategy for the future sustainability of Arts,</t>
  </si>
  <si>
    <t xml:space="preserve">Play, Sports and Events </t>
  </si>
  <si>
    <t>schemes', and closure of some less well-used sites</t>
  </si>
  <si>
    <t>Difference in reserve position</t>
  </si>
  <si>
    <t>Difference in proposals upon reserves</t>
  </si>
  <si>
    <t>R310</t>
  </si>
  <si>
    <t>R320</t>
  </si>
  <si>
    <t>R325</t>
  </si>
  <si>
    <t>Staff Terms and Conditions</t>
  </si>
  <si>
    <t>Revised</t>
  </si>
  <si>
    <t>Contribution (from)/to Reserves</t>
  </si>
  <si>
    <t>Collection Fund Surplus</t>
  </si>
  <si>
    <t>WFDC Council @ just under 2% increase</t>
  </si>
  <si>
    <t>CABINET PROPOSALS FOR COMPARISON</t>
  </si>
  <si>
    <t>Cabinet Proposals</t>
  </si>
  <si>
    <t>LABOUR  GROUP BUDGET PROPOSALS</t>
  </si>
  <si>
    <t>LABOUR PROPOSALS 2014/2015 ONWARDS</t>
  </si>
  <si>
    <t>LABOUR GROUP BUDGET PROPOSALS</t>
  </si>
  <si>
    <t>Positive Reserves at end of Labour Proposal</t>
  </si>
  <si>
    <t>Marketing and Tourism</t>
  </si>
  <si>
    <t>promote the district, generate additional external income</t>
  </si>
  <si>
    <t xml:space="preserve">Additional income streams should more than fund this </t>
  </si>
  <si>
    <t xml:space="preserve">post once it is established but full funding has been </t>
  </si>
  <si>
    <t>R405</t>
  </si>
  <si>
    <t>Implement IRP Full Recommendation</t>
  </si>
  <si>
    <t>Reduce Members Allowances in line with the</t>
  </si>
  <si>
    <t>Media and Communications</t>
  </si>
  <si>
    <t>To reduce the Media and Communications Team by</t>
  </si>
  <si>
    <t>to ensure the optimal deployment of resources.</t>
  </si>
  <si>
    <t>It also includes facilitation of a Skills Audit for all staff</t>
  </si>
  <si>
    <t>R735</t>
  </si>
  <si>
    <t xml:space="preserve">recommendations from the latest  Independent </t>
  </si>
  <si>
    <t xml:space="preserve">Remuneration  Panel for 2014 dated 10/12/2013, to  fund </t>
  </si>
  <si>
    <t xml:space="preserve">the new Marketing and Tourism Post </t>
  </si>
  <si>
    <t>Internal Reform of Revenues, Benefits and Customer</t>
  </si>
  <si>
    <t>Services</t>
  </si>
  <si>
    <t xml:space="preserve">To reform the service to improve the service to the </t>
  </si>
  <si>
    <t>R295</t>
  </si>
  <si>
    <t>R299</t>
  </si>
  <si>
    <t>Centre Manager when funding for this post ceases.</t>
  </si>
  <si>
    <t xml:space="preserve">from January 2015, to take over the role of the Town </t>
  </si>
  <si>
    <t>Labour Proposals</t>
  </si>
  <si>
    <t>Costs to be met from Transformation Fund.</t>
  </si>
  <si>
    <t>To create the post of Marketing and Tourism Officer to be within a three-person Media and Marketing team. To</t>
  </si>
  <si>
    <t>customer, drive out efficiencies and reduce costs.</t>
  </si>
  <si>
    <t xml:space="preserve">That all future capital receipts in relation to Right to Buy </t>
  </si>
  <si>
    <t>Right to Buy Receipts</t>
  </si>
  <si>
    <t>over and above the proposed top-up to £800,000 for</t>
  </si>
  <si>
    <t>Disabled Facilities Grants are ring-fenced for Housing</t>
  </si>
  <si>
    <t>purposes.</t>
  </si>
  <si>
    <t>R670</t>
  </si>
  <si>
    <t>to deliver a saving to reduce the savings required from Staff</t>
  </si>
  <si>
    <t>Terms and Conditions. To discontinue the team</t>
  </si>
  <si>
    <t>apprenticeship after March 2015 (no saving as not</t>
  </si>
  <si>
    <t>projected in base budget).</t>
  </si>
  <si>
    <t>5 hours to create one 20 hour post and one 30 hour post</t>
  </si>
  <si>
    <t>assumed as worst case scenario at pay Band L.</t>
  </si>
  <si>
    <t>To preserve existing staff terms and conditions for 2014/15 and engage external consultants to advise on a new senior management  structure to be effective from April 2015. An allowance of £20,000 in 2014/15 has been made for this work. Then in 2015/16 to continue to preserve staff terms and conditions as far as possible by the forecast extraction of  savings of around £130,000pa (see first revenue row), from the senior management review.  This will allow more time to agree the lower level of savings with unions. Severance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</si>
</sst>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#,##0;#,##0\ \C\R;&quot;-&quot;"/>
    <numFmt numFmtId="165" formatCode="_-* #,##0_-;\-* #,##0_-;_-* &quot;-&quot;??_-;_-@_-"/>
    <numFmt numFmtId="166" formatCode="#,##0.00;#,##0.00\ \C\R;&quot;-&quot;"/>
    <numFmt numFmtId="167" formatCode="_*#,##0_-;_*#,##0\ \C\R_-;_*\ &quot;-&quot;_-;_-@\-"/>
    <numFmt numFmtId="168" formatCode="&quot;£&quot;#,##0"/>
    <numFmt numFmtId="169" formatCode="#,##0;\(#,##0\)"/>
    <numFmt numFmtId="170" formatCode="#,##0.0;#,##0.0\ \C\R;&quot;-&quot;"/>
  </numFmts>
  <fonts count="1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5" fillId="0" borderId="7" xfId="0" applyFont="1" applyBorder="1"/>
    <xf numFmtId="165" fontId="0" fillId="0" borderId="0" xfId="1" applyNumberFormat="1" applyFont="1"/>
    <xf numFmtId="0" fontId="5" fillId="0" borderId="1" xfId="0" applyFont="1" applyBorder="1"/>
    <xf numFmtId="0" fontId="0" fillId="0" borderId="6" xfId="0" applyBorder="1"/>
    <xf numFmtId="0" fontId="5" fillId="0" borderId="10" xfId="0" applyFont="1" applyBorder="1"/>
    <xf numFmtId="0" fontId="5" fillId="0" borderId="3" xfId="0" applyFont="1" applyBorder="1"/>
    <xf numFmtId="0" fontId="0" fillId="0" borderId="7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165" fontId="0" fillId="0" borderId="0" xfId="0" applyNumberFormat="1" applyBorder="1"/>
    <xf numFmtId="0" fontId="0" fillId="0" borderId="8" xfId="0" applyBorder="1"/>
    <xf numFmtId="0" fontId="0" fillId="0" borderId="13" xfId="0" applyBorder="1"/>
    <xf numFmtId="0" fontId="0" fillId="2" borderId="2" xfId="0" applyFill="1" applyBorder="1"/>
    <xf numFmtId="0" fontId="0" fillId="2" borderId="8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/>
    <xf numFmtId="0" fontId="5" fillId="0" borderId="0" xfId="0" applyFont="1" applyBorder="1"/>
    <xf numFmtId="2" fontId="5" fillId="0" borderId="11" xfId="0" applyNumberFormat="1" applyFont="1" applyBorder="1"/>
    <xf numFmtId="0" fontId="0" fillId="0" borderId="2" xfId="0" applyBorder="1"/>
    <xf numFmtId="0" fontId="0" fillId="0" borderId="15" xfId="0" applyBorder="1"/>
    <xf numFmtId="0" fontId="10" fillId="0" borderId="0" xfId="0" applyFont="1"/>
    <xf numFmtId="165" fontId="5" fillId="0" borderId="4" xfId="1" applyNumberFormat="1" applyFont="1" applyBorder="1"/>
    <xf numFmtId="0" fontId="0" fillId="0" borderId="4" xfId="0" applyBorder="1"/>
    <xf numFmtId="165" fontId="0" fillId="0" borderId="4" xfId="1" applyNumberFormat="1" applyFont="1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5" fillId="0" borderId="4" xfId="0" applyFont="1" applyBorder="1"/>
    <xf numFmtId="2" fontId="5" fillId="0" borderId="4" xfId="0" applyNumberFormat="1" applyFont="1" applyBorder="1"/>
    <xf numFmtId="0" fontId="11" fillId="0" borderId="0" xfId="0" applyFont="1"/>
    <xf numFmtId="165" fontId="0" fillId="0" borderId="14" xfId="0" applyNumberFormat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/>
    <xf numFmtId="0" fontId="6" fillId="0" borderId="2" xfId="2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0" borderId="0" xfId="0"/>
    <xf numFmtId="164" fontId="5" fillId="0" borderId="5" xfId="2" applyNumberFormat="1" applyFont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0" fillId="0" borderId="17" xfId="0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10" fontId="5" fillId="0" borderId="17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1" fillId="0" borderId="0" xfId="2" applyFont="1" applyFill="1" applyBorder="1" applyAlignment="1">
      <alignment horizontal="left"/>
    </xf>
    <xf numFmtId="0" fontId="1" fillId="0" borderId="7" xfId="0" applyFont="1" applyBorder="1"/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5" fillId="0" borderId="7" xfId="0" applyFon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4" xfId="1" applyNumberFormat="1" applyFont="1" applyFill="1" applyBorder="1"/>
    <xf numFmtId="165" fontId="0" fillId="0" borderId="4" xfId="1" applyNumberFormat="1" applyFont="1" applyFill="1" applyBorder="1" applyAlignment="1">
      <alignment horizontal="right"/>
    </xf>
    <xf numFmtId="0" fontId="1" fillId="0" borderId="7" xfId="0" applyFont="1" applyFill="1" applyBorder="1"/>
    <xf numFmtId="0" fontId="0" fillId="3" borderId="7" xfId="0" applyFill="1" applyBorder="1"/>
    <xf numFmtId="0" fontId="1" fillId="0" borderId="8" xfId="2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left"/>
    </xf>
    <xf numFmtId="164" fontId="1" fillId="0" borderId="4" xfId="2" applyNumberFormat="1" applyFont="1" applyFill="1" applyBorder="1" applyAlignment="1">
      <alignment horizontal="center"/>
    </xf>
    <xf numFmtId="0" fontId="1" fillId="0" borderId="4" xfId="2" applyFont="1" applyFill="1" applyBorder="1"/>
    <xf numFmtId="0" fontId="1" fillId="0" borderId="0" xfId="2" applyFont="1" applyFill="1"/>
    <xf numFmtId="0" fontId="1" fillId="0" borderId="0" xfId="2" applyFont="1"/>
    <xf numFmtId="0" fontId="1" fillId="0" borderId="0" xfId="0" applyFont="1" applyFill="1" applyBorder="1"/>
    <xf numFmtId="0" fontId="1" fillId="0" borderId="0" xfId="2" applyFont="1" applyFill="1" applyAlignment="1">
      <alignment horizontal="center"/>
    </xf>
    <xf numFmtId="166" fontId="1" fillId="0" borderId="4" xfId="2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166" fontId="1" fillId="0" borderId="6" xfId="2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left"/>
    </xf>
    <xf numFmtId="164" fontId="1" fillId="0" borderId="6" xfId="2" applyNumberFormat="1" applyFont="1" applyFill="1" applyBorder="1" applyAlignment="1">
      <alignment horizontal="center"/>
    </xf>
    <xf numFmtId="0" fontId="1" fillId="0" borderId="8" xfId="2" applyFont="1" applyFill="1" applyBorder="1"/>
    <xf numFmtId="0" fontId="1" fillId="0" borderId="4" xfId="2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Fill="1" applyBorder="1"/>
    <xf numFmtId="164" fontId="1" fillId="0" borderId="3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Fill="1" applyBorder="1"/>
    <xf numFmtId="164" fontId="1" fillId="0" borderId="11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7" fillId="4" borderId="0" xfId="0" applyNumberFormat="1" applyFont="1" applyFill="1"/>
    <xf numFmtId="167" fontId="7" fillId="4" borderId="0" xfId="0" applyNumberFormat="1" applyFont="1" applyFill="1"/>
    <xf numFmtId="164" fontId="7" fillId="0" borderId="0" xfId="0" applyNumberFormat="1" applyFont="1"/>
    <xf numFmtId="0" fontId="12" fillId="0" borderId="0" xfId="0" applyFont="1"/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justify"/>
    </xf>
    <xf numFmtId="0" fontId="6" fillId="0" borderId="7" xfId="2" applyFont="1" applyFill="1" applyBorder="1" applyAlignment="1">
      <alignment horizontal="left" wrapText="1"/>
    </xf>
    <xf numFmtId="0" fontId="5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/>
    <xf numFmtId="0" fontId="5" fillId="0" borderId="9" xfId="0" applyFont="1" applyFill="1" applyBorder="1" applyAlignment="1">
      <alignment horizontal="center"/>
    </xf>
    <xf numFmtId="168" fontId="0" fillId="0" borderId="0" xfId="1" applyNumberFormat="1" applyFont="1"/>
    <xf numFmtId="168" fontId="0" fillId="0" borderId="0" xfId="0" applyNumberFormat="1"/>
    <xf numFmtId="0" fontId="1" fillId="0" borderId="0" xfId="0" applyFont="1" applyAlignment="1">
      <alignment wrapText="1"/>
    </xf>
    <xf numFmtId="168" fontId="1" fillId="0" borderId="14" xfId="0" applyNumberFormat="1" applyFont="1" applyBorder="1"/>
    <xf numFmtId="0" fontId="1" fillId="0" borderId="17" xfId="0" applyFont="1" applyBorder="1" applyAlignment="1">
      <alignment horizontal="center"/>
    </xf>
    <xf numFmtId="168" fontId="0" fillId="0" borderId="17" xfId="1" applyNumberFormat="1" applyFont="1" applyBorder="1"/>
    <xf numFmtId="168" fontId="5" fillId="0" borderId="17" xfId="1" applyNumberFormat="1" applyFont="1" applyBorder="1"/>
    <xf numFmtId="168" fontId="0" fillId="0" borderId="17" xfId="0" applyNumberFormat="1" applyBorder="1"/>
    <xf numFmtId="0" fontId="1" fillId="0" borderId="0" xfId="2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6" fontId="5" fillId="0" borderId="9" xfId="2" applyNumberFormat="1" applyFont="1" applyFill="1" applyBorder="1" applyAlignment="1">
      <alignment horizontal="center"/>
    </xf>
    <xf numFmtId="169" fontId="0" fillId="0" borderId="4" xfId="0" applyNumberFormat="1" applyFill="1" applyBorder="1" applyAlignment="1">
      <alignment horizontal="right"/>
    </xf>
    <xf numFmtId="169" fontId="0" fillId="0" borderId="4" xfId="1" applyNumberFormat="1" applyFont="1" applyFill="1" applyBorder="1" applyAlignment="1">
      <alignment horizontal="right"/>
    </xf>
    <xf numFmtId="169" fontId="0" fillId="0" borderId="4" xfId="0" applyNumberFormat="1" applyBorder="1"/>
    <xf numFmtId="169" fontId="0" fillId="0" borderId="0" xfId="0" applyNumberFormat="1" applyBorder="1"/>
    <xf numFmtId="169" fontId="0" fillId="0" borderId="11" xfId="0" applyNumberFormat="1" applyBorder="1"/>
    <xf numFmtId="169" fontId="0" fillId="0" borderId="6" xfId="0" applyNumberFormat="1" applyBorder="1"/>
    <xf numFmtId="169" fontId="0" fillId="0" borderId="12" xfId="1" applyNumberFormat="1" applyFont="1" applyBorder="1"/>
    <xf numFmtId="169" fontId="0" fillId="0" borderId="13" xfId="0" applyNumberFormat="1" applyBorder="1"/>
    <xf numFmtId="169" fontId="0" fillId="0" borderId="1" xfId="0" applyNumberFormat="1" applyBorder="1"/>
    <xf numFmtId="169" fontId="0" fillId="0" borderId="6" xfId="0" applyNumberFormat="1" applyFill="1" applyBorder="1" applyAlignment="1">
      <alignment horizontal="right"/>
    </xf>
    <xf numFmtId="169" fontId="5" fillId="0" borderId="9" xfId="0" applyNumberFormat="1" applyFont="1" applyBorder="1"/>
    <xf numFmtId="0" fontId="5" fillId="0" borderId="6" xfId="0" applyFont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0" fillId="0" borderId="11" xfId="0" applyNumberFormat="1" applyFill="1" applyBorder="1" applyAlignment="1">
      <alignment horizontal="right"/>
    </xf>
    <xf numFmtId="169" fontId="0" fillId="3" borderId="4" xfId="0" applyNumberFormat="1" applyFill="1" applyBorder="1" applyAlignment="1">
      <alignment horizontal="right"/>
    </xf>
    <xf numFmtId="169" fontId="0" fillId="3" borderId="4" xfId="1" applyNumberFormat="1" applyFont="1" applyFill="1" applyBorder="1" applyAlignment="1">
      <alignment horizontal="right"/>
    </xf>
    <xf numFmtId="169" fontId="0" fillId="0" borderId="12" xfId="1" applyNumberFormat="1" applyFon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3" borderId="1" xfId="0" applyNumberFormat="1" applyFill="1" applyBorder="1" applyAlignment="1">
      <alignment horizontal="right"/>
    </xf>
    <xf numFmtId="169" fontId="0" fillId="3" borderId="0" xfId="0" applyNumberFormat="1" applyFill="1" applyBorder="1" applyAlignment="1">
      <alignment horizontal="right"/>
    </xf>
    <xf numFmtId="169" fontId="0" fillId="3" borderId="11" xfId="0" applyNumberFormat="1" applyFill="1" applyBorder="1" applyAlignment="1">
      <alignment horizontal="right"/>
    </xf>
    <xf numFmtId="0" fontId="1" fillId="3" borderId="7" xfId="0" applyFont="1" applyFill="1" applyBorder="1"/>
    <xf numFmtId="169" fontId="0" fillId="3" borderId="6" xfId="0" applyNumberFormat="1" applyFill="1" applyBorder="1" applyAlignment="1">
      <alignment horizontal="right"/>
    </xf>
    <xf numFmtId="3" fontId="5" fillId="0" borderId="9" xfId="0" applyNumberFormat="1" applyFont="1" applyFill="1" applyBorder="1"/>
    <xf numFmtId="3" fontId="5" fillId="0" borderId="25" xfId="0" applyNumberFormat="1" applyFont="1" applyFill="1" applyBorder="1"/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169" fontId="0" fillId="2" borderId="17" xfId="0" applyNumberFormat="1" applyFill="1" applyBorder="1"/>
    <xf numFmtId="169" fontId="0" fillId="2" borderId="16" xfId="0" applyNumberFormat="1" applyFill="1" applyBorder="1"/>
    <xf numFmtId="0" fontId="1" fillId="2" borderId="15" xfId="0" applyFont="1" applyFill="1" applyBorder="1"/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9" fontId="0" fillId="0" borderId="17" xfId="0" applyNumberFormat="1" applyBorder="1"/>
    <xf numFmtId="169" fontId="0" fillId="0" borderId="16" xfId="0" applyNumberFormat="1" applyBorder="1"/>
    <xf numFmtId="0" fontId="1" fillId="0" borderId="15" xfId="0" applyFont="1" applyBorder="1"/>
    <xf numFmtId="0" fontId="1" fillId="5" borderId="1" xfId="2" applyFont="1" applyFill="1" applyBorder="1" applyAlignment="1">
      <alignment horizontal="center"/>
    </xf>
    <xf numFmtId="164" fontId="1" fillId="5" borderId="1" xfId="2" applyNumberFormat="1" applyFont="1" applyFill="1" applyBorder="1" applyAlignment="1">
      <alignment horizontal="center"/>
    </xf>
    <xf numFmtId="0" fontId="1" fillId="5" borderId="4" xfId="2" applyFont="1" applyFill="1" applyBorder="1" applyAlignment="1">
      <alignment horizontal="center"/>
    </xf>
    <xf numFmtId="164" fontId="1" fillId="5" borderId="4" xfId="2" applyNumberFormat="1" applyFont="1" applyFill="1" applyBorder="1" applyAlignment="1">
      <alignment horizontal="center"/>
    </xf>
    <xf numFmtId="164" fontId="1" fillId="5" borderId="11" xfId="2" applyNumberFormat="1" applyFont="1" applyFill="1" applyBorder="1" applyAlignment="1">
      <alignment horizontal="center"/>
    </xf>
    <xf numFmtId="0" fontId="1" fillId="5" borderId="4" xfId="2" applyFont="1" applyFill="1" applyBorder="1"/>
    <xf numFmtId="0" fontId="1" fillId="5" borderId="7" xfId="2" applyFont="1" applyFill="1" applyBorder="1" applyAlignment="1">
      <alignment horizontal="left"/>
    </xf>
    <xf numFmtId="166" fontId="1" fillId="5" borderId="4" xfId="2" applyNumberFormat="1" applyFont="1" applyFill="1" applyBorder="1" applyAlignment="1">
      <alignment horizontal="center"/>
    </xf>
    <xf numFmtId="166" fontId="1" fillId="5" borderId="11" xfId="2" applyNumberFormat="1" applyFont="1" applyFill="1" applyBorder="1" applyAlignment="1">
      <alignment horizontal="center"/>
    </xf>
    <xf numFmtId="164" fontId="1" fillId="5" borderId="6" xfId="2" applyNumberFormat="1" applyFont="1" applyFill="1" applyBorder="1" applyAlignment="1">
      <alignment horizontal="center"/>
    </xf>
    <xf numFmtId="0" fontId="6" fillId="5" borderId="7" xfId="2" applyFont="1" applyFill="1" applyBorder="1" applyAlignment="1">
      <alignment horizontal="left"/>
    </xf>
    <xf numFmtId="0" fontId="1" fillId="5" borderId="0" xfId="2" applyFont="1" applyFill="1" applyBorder="1" applyAlignment="1">
      <alignment horizontal="center"/>
    </xf>
    <xf numFmtId="0" fontId="5" fillId="5" borderId="7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left"/>
    </xf>
    <xf numFmtId="0" fontId="1" fillId="5" borderId="6" xfId="2" applyFont="1" applyFill="1" applyBorder="1" applyAlignment="1">
      <alignment horizontal="left"/>
    </xf>
    <xf numFmtId="0" fontId="6" fillId="5" borderId="4" xfId="2" applyFont="1" applyFill="1" applyBorder="1" applyAlignment="1">
      <alignment horizontal="left"/>
    </xf>
    <xf numFmtId="0" fontId="1" fillId="5" borderId="0" xfId="0" applyFont="1" applyFill="1" applyAlignment="1">
      <alignment horizontal="justify"/>
    </xf>
    <xf numFmtId="0" fontId="1" fillId="5" borderId="4" xfId="2" applyFont="1" applyFill="1" applyBorder="1" applyAlignment="1">
      <alignment horizontal="left"/>
    </xf>
    <xf numFmtId="0" fontId="1" fillId="5" borderId="2" xfId="2" applyFont="1" applyFill="1" applyBorder="1" applyAlignment="1">
      <alignment horizontal="center"/>
    </xf>
    <xf numFmtId="0" fontId="1" fillId="5" borderId="10" xfId="2" applyFont="1" applyFill="1" applyBorder="1" applyAlignment="1">
      <alignment horizontal="center"/>
    </xf>
    <xf numFmtId="0" fontId="1" fillId="5" borderId="12" xfId="2" applyFont="1" applyFill="1" applyBorder="1" applyAlignment="1">
      <alignment horizontal="center"/>
    </xf>
    <xf numFmtId="0" fontId="1" fillId="5" borderId="7" xfId="2" applyFont="1" applyFill="1" applyBorder="1"/>
    <xf numFmtId="0" fontId="5" fillId="5" borderId="8" xfId="2" applyFont="1" applyFill="1" applyBorder="1" applyAlignment="1">
      <alignment horizontal="center"/>
    </xf>
    <xf numFmtId="0" fontId="1" fillId="5" borderId="4" xfId="5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11" xfId="0" applyFont="1" applyFill="1" applyBorder="1"/>
    <xf numFmtId="0" fontId="1" fillId="5" borderId="6" xfId="0" applyFont="1" applyFill="1" applyBorder="1"/>
    <xf numFmtId="0" fontId="1" fillId="5" borderId="1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5" fillId="0" borderId="1" xfId="2" applyNumberFormat="1" applyFont="1" applyFill="1" applyBorder="1" applyAlignment="1">
      <alignment horizontal="center"/>
    </xf>
    <xf numFmtId="164" fontId="1" fillId="0" borderId="0" xfId="0" applyNumberFormat="1" applyFont="1"/>
    <xf numFmtId="0" fontId="1" fillId="5" borderId="1" xfId="2" applyFont="1" applyFill="1" applyBorder="1"/>
    <xf numFmtId="0" fontId="5" fillId="0" borderId="0" xfId="0" applyFont="1" applyBorder="1" applyAlignment="1">
      <alignment horizontal="center"/>
    </xf>
    <xf numFmtId="0" fontId="1" fillId="5" borderId="0" xfId="2" applyFont="1" applyFill="1"/>
    <xf numFmtId="0" fontId="1" fillId="5" borderId="4" xfId="2" applyFont="1" applyFill="1" applyBorder="1" applyAlignment="1">
      <alignment horizontal="left" wrapText="1"/>
    </xf>
    <xf numFmtId="0" fontId="1" fillId="0" borderId="17" xfId="0" applyFont="1" applyBorder="1"/>
    <xf numFmtId="0" fontId="1" fillId="5" borderId="4" xfId="0" applyFont="1" applyFill="1" applyBorder="1" applyAlignment="1">
      <alignment vertical="center"/>
    </xf>
    <xf numFmtId="0" fontId="1" fillId="5" borderId="7" xfId="2" applyFont="1" applyFill="1" applyBorder="1" applyAlignment="1">
      <alignment horizontal="left" wrapText="1"/>
    </xf>
    <xf numFmtId="0" fontId="1" fillId="5" borderId="4" xfId="2" applyFont="1" applyFill="1" applyBorder="1" applyAlignment="1">
      <alignment horizontal="center" vertical="top"/>
    </xf>
    <xf numFmtId="164" fontId="1" fillId="5" borderId="4" xfId="2" applyNumberFormat="1" applyFont="1" applyFill="1" applyBorder="1" applyAlignment="1">
      <alignment horizontal="center" vertical="top"/>
    </xf>
    <xf numFmtId="170" fontId="1" fillId="0" borderId="6" xfId="2" applyNumberFormat="1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70" fontId="1" fillId="0" borderId="4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8" xfId="0" applyFont="1" applyBorder="1" applyAlignment="1"/>
    <xf numFmtId="0" fontId="0" fillId="0" borderId="16" xfId="0" applyBorder="1" applyAlignment="1"/>
    <xf numFmtId="0" fontId="8" fillId="0" borderId="21" xfId="2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6">
    <cellStyle name="Comma" xfId="1" builtinId="3"/>
    <cellStyle name="Comma 2" xfId="4"/>
    <cellStyle name="Normal" xfId="0" builtinId="0"/>
    <cellStyle name="Normal 2" xfId="3"/>
    <cellStyle name="Normal 2 2" xfId="5"/>
    <cellStyle name="Normal_Finance Income Service Options 2009.20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Normal="100" workbookViewId="0">
      <selection activeCell="C31" sqref="C31"/>
    </sheetView>
  </sheetViews>
  <sheetFormatPr defaultRowHeight="12.75"/>
  <cols>
    <col min="1" max="1" width="48" style="49" customWidth="1"/>
    <col min="2" max="5" width="12.7109375" style="49" customWidth="1"/>
    <col min="6" max="6" width="8.85546875" style="49" customWidth="1"/>
    <col min="7" max="16384" width="9.140625" style="49"/>
  </cols>
  <sheetData>
    <row r="1" spans="1:6" s="47" customFormat="1">
      <c r="A1" s="48" t="s">
        <v>111</v>
      </c>
      <c r="B1" s="3"/>
      <c r="C1" s="3"/>
      <c r="D1" s="3"/>
      <c r="E1" s="3"/>
    </row>
    <row r="2" spans="1:6" s="47" customFormat="1">
      <c r="A2" s="1"/>
      <c r="B2" s="42" t="s">
        <v>105</v>
      </c>
      <c r="C2" s="32"/>
      <c r="D2" s="32"/>
      <c r="E2" s="32"/>
    </row>
    <row r="3" spans="1:6">
      <c r="A3" s="7"/>
      <c r="B3" s="153" t="s">
        <v>6</v>
      </c>
      <c r="C3" s="153" t="s">
        <v>7</v>
      </c>
      <c r="D3" s="153" t="s">
        <v>8</v>
      </c>
      <c r="E3" s="103" t="s">
        <v>44</v>
      </c>
    </row>
    <row r="4" spans="1:6">
      <c r="A4" s="7" t="s">
        <v>24</v>
      </c>
      <c r="B4" s="24">
        <v>12560830</v>
      </c>
      <c r="C4" s="24">
        <f>C32</f>
        <v>12320590</v>
      </c>
      <c r="D4" s="24">
        <f t="shared" ref="D4:E4" si="0">D32</f>
        <v>12390310</v>
      </c>
      <c r="E4" s="24">
        <f t="shared" si="0"/>
        <v>12295510</v>
      </c>
    </row>
    <row r="5" spans="1:6">
      <c r="A5" s="62" t="s">
        <v>25</v>
      </c>
      <c r="B5" s="142"/>
      <c r="C5" s="154"/>
      <c r="D5" s="142"/>
      <c r="E5" s="155"/>
    </row>
    <row r="6" spans="1:6">
      <c r="A6" s="72" t="s">
        <v>26</v>
      </c>
      <c r="B6" s="156"/>
      <c r="C6" s="157">
        <f>Proposals!E97</f>
        <v>-738500</v>
      </c>
      <c r="D6" s="157">
        <f>Proposals!F97</f>
        <v>-1142930</v>
      </c>
      <c r="E6" s="157">
        <f>Proposals!G97</f>
        <v>-1427400</v>
      </c>
      <c r="F6" s="7"/>
    </row>
    <row r="7" spans="1:6">
      <c r="A7" s="62"/>
      <c r="B7" s="142"/>
      <c r="C7" s="154"/>
      <c r="D7" s="142"/>
      <c r="E7" s="155"/>
    </row>
    <row r="8" spans="1:6">
      <c r="A8" s="62"/>
      <c r="B8" s="151"/>
      <c r="C8" s="158"/>
      <c r="D8" s="151"/>
      <c r="E8" s="159"/>
    </row>
    <row r="9" spans="1:6">
      <c r="A9" s="72" t="s">
        <v>27</v>
      </c>
      <c r="B9" s="160">
        <f>SUM(B4:B8)</f>
        <v>12560830</v>
      </c>
      <c r="C9" s="161">
        <f>SUM(C4:C8)</f>
        <v>11582090</v>
      </c>
      <c r="D9" s="156">
        <f>SUM(D4:D8)</f>
        <v>11247380</v>
      </c>
      <c r="E9" s="162">
        <f>SUM(E4:E8)</f>
        <v>10868110</v>
      </c>
    </row>
    <row r="10" spans="1:6">
      <c r="A10" s="163" t="s">
        <v>106</v>
      </c>
      <c r="B10" s="164">
        <f>B38</f>
        <v>-275910</v>
      </c>
      <c r="C10" s="164">
        <f>SUM(C14:C19)-C9</f>
        <v>158800</v>
      </c>
      <c r="D10" s="164">
        <f t="shared" ref="D10:E10" si="1">SUM(D14:D19)-D9</f>
        <v>-238760</v>
      </c>
      <c r="E10" s="164">
        <f t="shared" si="1"/>
        <v>-241220</v>
      </c>
    </row>
    <row r="11" spans="1:6" ht="13.5" thickBot="1">
      <c r="A11" s="67" t="s">
        <v>28</v>
      </c>
      <c r="B11" s="165">
        <f>SUM(B9:B10)</f>
        <v>12284920</v>
      </c>
      <c r="C11" s="166">
        <f>+C9+C10</f>
        <v>11740890</v>
      </c>
      <c r="D11" s="166">
        <f>+D10+D9</f>
        <v>11008620</v>
      </c>
      <c r="E11" s="166">
        <f>+E10+E9</f>
        <v>10626890</v>
      </c>
    </row>
    <row r="12" spans="1:6" ht="13.5" thickTop="1">
      <c r="A12" s="62"/>
      <c r="B12" s="63"/>
      <c r="C12" s="64"/>
      <c r="D12" s="63"/>
      <c r="E12" s="65"/>
    </row>
    <row r="13" spans="1:6">
      <c r="A13" s="62" t="s">
        <v>25</v>
      </c>
      <c r="B13" s="63"/>
      <c r="C13" s="68"/>
      <c r="D13" s="63"/>
      <c r="E13" s="65"/>
    </row>
    <row r="14" spans="1:6">
      <c r="A14" s="62" t="s">
        <v>29</v>
      </c>
      <c r="B14" s="66">
        <f>5128450+1050670</f>
        <v>6179120</v>
      </c>
      <c r="C14" s="66">
        <v>5336610</v>
      </c>
      <c r="D14" s="66">
        <v>4499850</v>
      </c>
      <c r="E14" s="66">
        <v>4152000</v>
      </c>
    </row>
    <row r="15" spans="1:6">
      <c r="A15" s="62" t="s">
        <v>107</v>
      </c>
      <c r="B15" s="66"/>
      <c r="C15" s="66">
        <v>50000</v>
      </c>
      <c r="D15" s="66">
        <v>50000</v>
      </c>
      <c r="E15" s="66">
        <v>0</v>
      </c>
    </row>
    <row r="16" spans="1:6">
      <c r="A16" s="62" t="s">
        <v>45</v>
      </c>
      <c r="B16" s="69">
        <v>108650</v>
      </c>
      <c r="C16" s="66">
        <v>107030</v>
      </c>
      <c r="D16" s="66">
        <v>106990</v>
      </c>
      <c r="E16" s="66">
        <v>0</v>
      </c>
    </row>
    <row r="17" spans="1:7">
      <c r="A17" s="62" t="s">
        <v>46</v>
      </c>
      <c r="B17" s="66">
        <v>16400</v>
      </c>
      <c r="C17" s="66">
        <v>16400</v>
      </c>
      <c r="D17" s="66">
        <v>0</v>
      </c>
      <c r="E17" s="66">
        <v>0</v>
      </c>
    </row>
    <row r="18" spans="1:7">
      <c r="A18" s="71" t="s">
        <v>47</v>
      </c>
      <c r="B18" s="70">
        <v>28630</v>
      </c>
      <c r="C18" s="66"/>
      <c r="D18" s="66">
        <v>0</v>
      </c>
      <c r="E18" s="66">
        <v>0</v>
      </c>
    </row>
    <row r="19" spans="1:7">
      <c r="A19" s="62" t="s">
        <v>30</v>
      </c>
      <c r="B19" s="66">
        <v>5952120</v>
      </c>
      <c r="C19" s="66">
        <v>6230850</v>
      </c>
      <c r="D19" s="66">
        <v>6351780</v>
      </c>
      <c r="E19" s="66">
        <v>6474890</v>
      </c>
    </row>
    <row r="20" spans="1:7">
      <c r="A20" s="7"/>
      <c r="B20" s="27"/>
      <c r="C20" s="28"/>
      <c r="D20" s="27"/>
      <c r="E20" s="29"/>
    </row>
    <row r="21" spans="1:7">
      <c r="A21" s="71" t="s">
        <v>108</v>
      </c>
      <c r="B21" s="63"/>
      <c r="C21" s="64"/>
      <c r="D21" s="63"/>
      <c r="E21" s="65"/>
    </row>
    <row r="22" spans="1:7">
      <c r="A22" s="62" t="s">
        <v>40</v>
      </c>
      <c r="B22" s="167">
        <v>197.62</v>
      </c>
      <c r="C22" s="168">
        <v>201.45</v>
      </c>
      <c r="D22" s="169">
        <f>ROUND(C22*1.0194,2)</f>
        <v>205.36</v>
      </c>
      <c r="E22" s="170">
        <f>ROUND(D22*1.0194,2)</f>
        <v>209.34</v>
      </c>
    </row>
    <row r="23" spans="1:7">
      <c r="A23" s="12"/>
      <c r="B23" s="4"/>
      <c r="C23" s="10"/>
      <c r="D23" s="4"/>
      <c r="E23" s="13"/>
    </row>
    <row r="25" spans="1:7" ht="25.5">
      <c r="A25" s="14" t="s">
        <v>31</v>
      </c>
      <c r="B25" s="74" t="s">
        <v>48</v>
      </c>
      <c r="C25" s="74" t="s">
        <v>7</v>
      </c>
      <c r="D25" s="74" t="s">
        <v>8</v>
      </c>
      <c r="E25" s="74" t="s">
        <v>44</v>
      </c>
    </row>
    <row r="26" spans="1:7">
      <c r="A26" s="15"/>
      <c r="B26" s="31" t="s">
        <v>32</v>
      </c>
      <c r="C26" s="16" t="s">
        <v>32</v>
      </c>
      <c r="D26" s="31" t="s">
        <v>32</v>
      </c>
      <c r="E26" s="17" t="s">
        <v>32</v>
      </c>
    </row>
    <row r="27" spans="1:7">
      <c r="A27" s="18" t="s">
        <v>34</v>
      </c>
      <c r="B27" s="171">
        <v>2168</v>
      </c>
      <c r="C27" s="172">
        <f>B29</f>
        <v>1892</v>
      </c>
      <c r="D27" s="172">
        <f>C29</f>
        <v>2051</v>
      </c>
      <c r="E27" s="172">
        <f>D29</f>
        <v>1812</v>
      </c>
    </row>
    <row r="28" spans="1:7">
      <c r="A28" s="173" t="s">
        <v>106</v>
      </c>
      <c r="B28" s="171">
        <f>ROUND(SUM(B10/1000),0)</f>
        <v>-276</v>
      </c>
      <c r="C28" s="172">
        <f>ROUND(SUM(C10/1000),0)</f>
        <v>159</v>
      </c>
      <c r="D28" s="172">
        <f>ROUND(SUM(D10/1000),0)</f>
        <v>-239</v>
      </c>
      <c r="E28" s="172">
        <f>ROUND(SUM(E10/1000),0)</f>
        <v>-241</v>
      </c>
    </row>
    <row r="29" spans="1:7">
      <c r="A29" s="15" t="s">
        <v>33</v>
      </c>
      <c r="B29" s="171">
        <f>B27+B28</f>
        <v>1892</v>
      </c>
      <c r="C29" s="172">
        <f>C27+C28</f>
        <v>2051</v>
      </c>
      <c r="D29" s="172">
        <f>D27+D28</f>
        <v>1812</v>
      </c>
      <c r="E29" s="172">
        <f>E27+E28</f>
        <v>1571</v>
      </c>
    </row>
    <row r="30" spans="1:7">
      <c r="A30" s="48" t="s">
        <v>109</v>
      </c>
      <c r="B30" s="3"/>
      <c r="C30" s="5"/>
      <c r="D30" s="3"/>
      <c r="E30" s="6"/>
    </row>
    <row r="31" spans="1:7" ht="25.5">
      <c r="A31" s="7"/>
      <c r="B31" s="174" t="s">
        <v>48</v>
      </c>
      <c r="C31" s="153" t="s">
        <v>7</v>
      </c>
      <c r="D31" s="175" t="s">
        <v>8</v>
      </c>
      <c r="E31" s="103" t="s">
        <v>44</v>
      </c>
      <c r="G31" s="8"/>
    </row>
    <row r="32" spans="1:7">
      <c r="A32" s="7" t="s">
        <v>24</v>
      </c>
      <c r="B32" s="24">
        <v>12560830</v>
      </c>
      <c r="C32" s="24">
        <v>12320590</v>
      </c>
      <c r="D32" s="24">
        <v>12390310</v>
      </c>
      <c r="E32" s="24">
        <v>12295510</v>
      </c>
    </row>
    <row r="33" spans="1:5">
      <c r="A33" s="7" t="s">
        <v>25</v>
      </c>
      <c r="B33" s="25"/>
      <c r="C33" s="8"/>
      <c r="D33" s="25"/>
      <c r="E33" s="9"/>
    </row>
    <row r="34" spans="1:5">
      <c r="A34" s="71" t="s">
        <v>110</v>
      </c>
      <c r="B34" s="142"/>
      <c r="C34" s="143">
        <v>-828390</v>
      </c>
      <c r="D34" s="143">
        <v>-1145390</v>
      </c>
      <c r="E34" s="143">
        <v>-1431890</v>
      </c>
    </row>
    <row r="35" spans="1:5">
      <c r="A35" s="7"/>
      <c r="B35" s="144"/>
      <c r="C35" s="145"/>
      <c r="D35" s="144"/>
      <c r="E35" s="146"/>
    </row>
    <row r="36" spans="1:5">
      <c r="A36" s="7"/>
      <c r="B36" s="147"/>
      <c r="C36" s="148"/>
      <c r="D36" s="147"/>
      <c r="E36" s="149"/>
    </row>
    <row r="37" spans="1:5">
      <c r="A37" s="7" t="s">
        <v>27</v>
      </c>
      <c r="B37" s="150">
        <f>SUM(B32:B36)</f>
        <v>12560830</v>
      </c>
      <c r="C37" s="145">
        <f>SUM(C32:C36)</f>
        <v>11492200</v>
      </c>
      <c r="D37" s="144">
        <f>SUM(D32:D36)</f>
        <v>11244920</v>
      </c>
      <c r="E37" s="146">
        <f>SUM(E32:E36)</f>
        <v>10863620</v>
      </c>
    </row>
    <row r="38" spans="1:5">
      <c r="A38" s="61" t="s">
        <v>106</v>
      </c>
      <c r="B38" s="151">
        <v>-275910</v>
      </c>
      <c r="C38" s="151">
        <v>248690</v>
      </c>
      <c r="D38" s="151">
        <v>-236300</v>
      </c>
      <c r="E38" s="151">
        <v>-236730</v>
      </c>
    </row>
    <row r="39" spans="1:5" ht="13.5" thickBot="1">
      <c r="A39" s="1" t="s">
        <v>28</v>
      </c>
      <c r="B39" s="152">
        <f>SUM(B37:B38)</f>
        <v>12284920</v>
      </c>
      <c r="C39" s="152">
        <f t="shared" ref="C39:E39" si="2">SUM(C37:C38)</f>
        <v>11740890</v>
      </c>
      <c r="D39" s="152">
        <f t="shared" si="2"/>
        <v>11008620</v>
      </c>
      <c r="E39" s="152">
        <f t="shared" si="2"/>
        <v>10626890</v>
      </c>
    </row>
    <row r="40" spans="1:5" ht="13.5" thickTop="1">
      <c r="A40" s="7"/>
      <c r="B40" s="25"/>
      <c r="C40" s="8"/>
      <c r="D40" s="25"/>
      <c r="E40" s="9"/>
    </row>
    <row r="41" spans="1:5">
      <c r="A41" s="7" t="s">
        <v>25</v>
      </c>
      <c r="B41" s="25"/>
      <c r="C41" s="11"/>
      <c r="D41" s="25"/>
      <c r="E41" s="9"/>
    </row>
    <row r="42" spans="1:5">
      <c r="A42" s="62" t="s">
        <v>29</v>
      </c>
      <c r="B42" s="66">
        <f>5128450+1050670</f>
        <v>6179120</v>
      </c>
      <c r="C42" s="66">
        <v>5336610</v>
      </c>
      <c r="D42" s="66">
        <v>4499850</v>
      </c>
      <c r="E42" s="66">
        <v>4152000</v>
      </c>
    </row>
    <row r="43" spans="1:5">
      <c r="A43" s="62" t="s">
        <v>107</v>
      </c>
      <c r="B43" s="66"/>
      <c r="C43" s="66">
        <v>50000</v>
      </c>
      <c r="D43" s="66">
        <v>50000</v>
      </c>
      <c r="E43" s="66">
        <v>0</v>
      </c>
    </row>
    <row r="44" spans="1:5">
      <c r="A44" s="62" t="s">
        <v>45</v>
      </c>
      <c r="B44" s="69">
        <v>108650</v>
      </c>
      <c r="C44" s="66">
        <v>107030</v>
      </c>
      <c r="D44" s="66">
        <v>106990</v>
      </c>
      <c r="E44" s="66">
        <v>0</v>
      </c>
    </row>
    <row r="45" spans="1:5">
      <c r="A45" s="62" t="s">
        <v>46</v>
      </c>
      <c r="B45" s="66">
        <v>16400</v>
      </c>
      <c r="C45" s="66">
        <v>16400</v>
      </c>
      <c r="D45" s="66">
        <v>0</v>
      </c>
      <c r="E45" s="66">
        <v>0</v>
      </c>
    </row>
    <row r="46" spans="1:5">
      <c r="A46" s="71" t="s">
        <v>47</v>
      </c>
      <c r="B46" s="70">
        <v>28630</v>
      </c>
      <c r="C46" s="66">
        <v>0</v>
      </c>
      <c r="D46" s="66">
        <v>0</v>
      </c>
      <c r="E46" s="66">
        <v>0</v>
      </c>
    </row>
    <row r="47" spans="1:5">
      <c r="A47" s="62" t="s">
        <v>30</v>
      </c>
      <c r="B47" s="66">
        <v>5952120</v>
      </c>
      <c r="C47" s="66">
        <v>6230850</v>
      </c>
      <c r="D47" s="66">
        <v>6351780</v>
      </c>
      <c r="E47" s="66">
        <v>6474890</v>
      </c>
    </row>
    <row r="48" spans="1:5">
      <c r="A48" s="61"/>
      <c r="B48" s="26"/>
      <c r="C48" s="30"/>
      <c r="D48" s="25"/>
      <c r="E48" s="9"/>
    </row>
    <row r="49" spans="1:5">
      <c r="A49" s="7"/>
      <c r="B49" s="25"/>
      <c r="C49" s="8"/>
      <c r="D49" s="25"/>
      <c r="E49" s="9"/>
    </row>
    <row r="50" spans="1:5">
      <c r="A50" s="7"/>
      <c r="B50" s="32"/>
      <c r="C50" s="19"/>
      <c r="D50" s="33"/>
      <c r="E50" s="20"/>
    </row>
    <row r="51" spans="1:5">
      <c r="A51" s="12"/>
      <c r="B51" s="4"/>
      <c r="C51" s="10"/>
      <c r="D51" s="4"/>
      <c r="E51" s="13"/>
    </row>
    <row r="52" spans="1:5" ht="25.5">
      <c r="A52" s="21" t="s">
        <v>31</v>
      </c>
      <c r="B52" s="74" t="s">
        <v>48</v>
      </c>
      <c r="C52" s="74" t="s">
        <v>7</v>
      </c>
      <c r="D52" s="74" t="s">
        <v>8</v>
      </c>
      <c r="E52" s="74" t="s">
        <v>44</v>
      </c>
    </row>
    <row r="53" spans="1:5">
      <c r="A53" s="12"/>
      <c r="B53" s="31" t="s">
        <v>32</v>
      </c>
      <c r="C53" s="16" t="s">
        <v>32</v>
      </c>
      <c r="D53" s="31" t="s">
        <v>32</v>
      </c>
      <c r="E53" s="17" t="s">
        <v>32</v>
      </c>
    </row>
    <row r="54" spans="1:5">
      <c r="A54" s="22" t="s">
        <v>34</v>
      </c>
      <c r="B54" s="176">
        <f>+B27</f>
        <v>2168</v>
      </c>
      <c r="C54" s="177">
        <f>B56</f>
        <v>1892</v>
      </c>
      <c r="D54" s="177">
        <f>C56</f>
        <v>2141</v>
      </c>
      <c r="E54" s="177">
        <f>D56</f>
        <v>1905</v>
      </c>
    </row>
    <row r="55" spans="1:5">
      <c r="A55" s="178" t="s">
        <v>106</v>
      </c>
      <c r="B55" s="171">
        <f>ROUND(SUM(B38/1000),0)</f>
        <v>-276</v>
      </c>
      <c r="C55" s="172">
        <f>ROUND(SUM(C38/1000),0)</f>
        <v>249</v>
      </c>
      <c r="D55" s="172">
        <f>ROUND(SUM(D38/1000),0)</f>
        <v>-236</v>
      </c>
      <c r="E55" s="172">
        <f>ROUND(SUM(E38/1000),0)</f>
        <v>-237</v>
      </c>
    </row>
    <row r="56" spans="1:5">
      <c r="A56" s="12" t="s">
        <v>33</v>
      </c>
      <c r="B56" s="176">
        <f>B54+B55</f>
        <v>1892</v>
      </c>
      <c r="C56" s="177">
        <f>C54+C55</f>
        <v>2141</v>
      </c>
      <c r="D56" s="177">
        <f>D54+D55</f>
        <v>1905</v>
      </c>
      <c r="E56" s="177">
        <f>E54+E55</f>
        <v>1668</v>
      </c>
    </row>
    <row r="58" spans="1:5">
      <c r="A58" s="49" t="str">
        <f ca="1">CELL("filename")</f>
        <v>\\Client\I$\Accountancy\001Budget 2013\Alternative Budget proposals\Labour\[20141113 Labour GroupProposals4.xlsx]Proposals</v>
      </c>
    </row>
  </sheetData>
  <phoneticPr fontId="9" type="noConversion"/>
  <printOptions horizontalCentered="1"/>
  <pageMargins left="0.59055118110236227" right="0.59055118110236227" top="0.98425196850393704" bottom="0.59055118110236227" header="0.31496062992125984" footer="0.51181102362204722"/>
  <pageSetup paperSize="9" scale="93" orientation="portrait" r:id="rId1"/>
  <headerFooter alignWithMargins="0">
    <oddHeader xml:space="preserve">&amp;C&amp;"Arial,Bold"&amp;UWYRE FOREST DISTRICT COUNCIL
LABOUR GROUP PROPOSALS 2013/14 ONWARDS
STRATEGIC REVIEW COMMITTEE 10TH FEBRUARY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topLeftCell="B1" zoomScaleNormal="100" workbookViewId="0">
      <selection activeCell="E62" sqref="E62"/>
    </sheetView>
  </sheetViews>
  <sheetFormatPr defaultColWidth="9.140625" defaultRowHeight="12.75"/>
  <cols>
    <col min="1" max="1" width="9.7109375" style="121" hidden="1" customWidth="1"/>
    <col min="2" max="2" width="13.85546875" style="122" customWidth="1"/>
    <col min="3" max="3" width="49" style="121" customWidth="1"/>
    <col min="4" max="4" width="4.42578125" style="121" customWidth="1"/>
    <col min="5" max="8" width="15.7109375" style="121" customWidth="1"/>
    <col min="9" max="9" width="9.140625" style="121"/>
    <col min="10" max="10" width="10.7109375" style="121" bestFit="1" customWidth="1"/>
    <col min="11" max="12" width="10.7109375" style="121" customWidth="1"/>
    <col min="13" max="13" width="12.42578125" style="121" customWidth="1"/>
    <col min="14" max="16384" width="9.140625" style="121"/>
  </cols>
  <sheetData>
    <row r="1" spans="1:9" s="59" customFormat="1" ht="15.75">
      <c r="B1" s="232" t="s">
        <v>0</v>
      </c>
      <c r="C1" s="232"/>
      <c r="D1" s="232"/>
      <c r="E1" s="232"/>
      <c r="F1" s="232"/>
      <c r="G1" s="232"/>
      <c r="H1" s="232"/>
    </row>
    <row r="2" spans="1:9" s="59" customFormat="1">
      <c r="C2" s="93"/>
      <c r="D2" s="214"/>
      <c r="E2" s="75"/>
    </row>
    <row r="3" spans="1:9" s="59" customFormat="1" ht="15.75">
      <c r="B3" s="233" t="s">
        <v>112</v>
      </c>
      <c r="C3" s="233"/>
      <c r="D3" s="233"/>
      <c r="E3" s="233"/>
      <c r="F3" s="233"/>
      <c r="G3" s="233"/>
      <c r="H3" s="233"/>
    </row>
    <row r="4" spans="1:9" s="59" customFormat="1">
      <c r="C4" s="75"/>
      <c r="D4" s="76"/>
      <c r="E4" s="76"/>
      <c r="F4" s="76"/>
    </row>
    <row r="5" spans="1:9" s="59" customFormat="1">
      <c r="A5" s="77"/>
      <c r="B5" s="36"/>
      <c r="C5" s="37"/>
      <c r="D5" s="77"/>
      <c r="E5" s="234" t="s">
        <v>49</v>
      </c>
      <c r="F5" s="234"/>
      <c r="G5" s="235"/>
      <c r="H5" s="236"/>
    </row>
    <row r="6" spans="1:9" s="59" customFormat="1">
      <c r="A6" s="32" t="s">
        <v>50</v>
      </c>
      <c r="B6" s="38" t="s">
        <v>1</v>
      </c>
      <c r="C6" s="46" t="s">
        <v>2</v>
      </c>
      <c r="D6" s="38"/>
      <c r="E6" s="39"/>
      <c r="F6" s="40"/>
      <c r="G6" s="40"/>
      <c r="H6" s="40" t="s">
        <v>3</v>
      </c>
    </row>
    <row r="7" spans="1:9" s="59" customFormat="1">
      <c r="A7" s="78"/>
      <c r="B7" s="38" t="s">
        <v>4</v>
      </c>
      <c r="C7" s="46" t="s">
        <v>41</v>
      </c>
      <c r="D7" s="38" t="s">
        <v>5</v>
      </c>
      <c r="E7" s="38" t="s">
        <v>7</v>
      </c>
      <c r="F7" s="38" t="s">
        <v>8</v>
      </c>
      <c r="G7" s="38" t="s">
        <v>44</v>
      </c>
      <c r="H7" s="41">
        <v>42825</v>
      </c>
    </row>
    <row r="8" spans="1:9" s="59" customFormat="1" ht="13.5" thickBot="1">
      <c r="A8" s="79"/>
      <c r="B8" s="80"/>
      <c r="C8" s="81"/>
      <c r="D8" s="82"/>
      <c r="E8" s="83" t="s">
        <v>9</v>
      </c>
      <c r="F8" s="82" t="s">
        <v>9</v>
      </c>
      <c r="G8" s="82" t="s">
        <v>9</v>
      </c>
      <c r="H8" s="82" t="s">
        <v>9</v>
      </c>
    </row>
    <row r="9" spans="1:9" s="59" customFormat="1" ht="13.9" customHeight="1" thickTop="1">
      <c r="B9" s="237" t="s">
        <v>19</v>
      </c>
      <c r="C9" s="238"/>
      <c r="D9" s="238"/>
      <c r="E9" s="238"/>
      <c r="F9" s="238"/>
      <c r="G9" s="238"/>
      <c r="H9" s="239"/>
    </row>
    <row r="10" spans="1:9" s="59" customFormat="1" ht="13.15" customHeight="1">
      <c r="B10" s="229"/>
      <c r="C10" s="230"/>
      <c r="D10" s="230"/>
      <c r="E10" s="230"/>
      <c r="F10" s="230"/>
      <c r="G10" s="230"/>
      <c r="H10" s="231"/>
    </row>
    <row r="11" spans="1:9" s="92" customFormat="1">
      <c r="A11" s="91"/>
      <c r="B11" s="87" t="s">
        <v>55</v>
      </c>
      <c r="C11" s="51" t="s">
        <v>56</v>
      </c>
      <c r="D11" s="87"/>
      <c r="E11" s="95"/>
      <c r="F11" s="95"/>
      <c r="G11" s="95"/>
      <c r="H11" s="95"/>
      <c r="I11" s="91"/>
    </row>
    <row r="12" spans="1:9" s="92" customFormat="1">
      <c r="A12" s="91"/>
      <c r="B12" s="87"/>
      <c r="C12" s="51" t="s">
        <v>57</v>
      </c>
      <c r="D12" s="87" t="s">
        <v>10</v>
      </c>
      <c r="E12" s="89">
        <v>0</v>
      </c>
      <c r="F12" s="89">
        <v>5000000</v>
      </c>
      <c r="G12" s="89">
        <v>0</v>
      </c>
      <c r="H12" s="89">
        <v>0</v>
      </c>
      <c r="I12" s="91"/>
    </row>
    <row r="13" spans="1:9" s="92" customFormat="1">
      <c r="A13" s="94">
        <v>2</v>
      </c>
      <c r="B13" s="87"/>
      <c r="C13" s="88" t="s">
        <v>58</v>
      </c>
      <c r="D13" s="87" t="s">
        <v>11</v>
      </c>
      <c r="E13" s="89">
        <v>0</v>
      </c>
      <c r="F13" s="89">
        <v>-39000</v>
      </c>
      <c r="G13" s="89">
        <v>-71500</v>
      </c>
      <c r="H13" s="89">
        <v>-71500</v>
      </c>
      <c r="I13" s="91"/>
    </row>
    <row r="14" spans="1:9" s="92" customFormat="1">
      <c r="A14" s="91"/>
      <c r="B14" s="87"/>
      <c r="C14" s="88" t="s">
        <v>59</v>
      </c>
      <c r="D14" s="87" t="s">
        <v>12</v>
      </c>
      <c r="E14" s="95">
        <v>0</v>
      </c>
      <c r="F14" s="95">
        <v>0</v>
      </c>
      <c r="G14" s="95">
        <v>0</v>
      </c>
      <c r="H14" s="95">
        <v>0</v>
      </c>
      <c r="I14" s="91"/>
    </row>
    <row r="15" spans="1:9" s="92" customFormat="1">
      <c r="A15" s="91"/>
      <c r="B15" s="96"/>
      <c r="C15" s="101" t="s">
        <v>60</v>
      </c>
      <c r="D15" s="96"/>
      <c r="E15" s="97"/>
      <c r="F15" s="97"/>
      <c r="G15" s="97"/>
      <c r="H15" s="97"/>
      <c r="I15" s="91"/>
    </row>
    <row r="16" spans="1:9" s="92" customFormat="1">
      <c r="A16" s="91"/>
      <c r="B16" s="181" t="s">
        <v>146</v>
      </c>
      <c r="C16" s="192" t="s">
        <v>142</v>
      </c>
      <c r="D16" s="223"/>
      <c r="E16" s="186"/>
      <c r="F16" s="186"/>
      <c r="G16" s="186"/>
      <c r="H16" s="186"/>
      <c r="I16" s="91"/>
    </row>
    <row r="17" spans="1:13" s="92" customFormat="1">
      <c r="A17" s="91"/>
      <c r="B17" s="181"/>
      <c r="C17" s="185" t="s">
        <v>141</v>
      </c>
      <c r="D17" s="181" t="s">
        <v>10</v>
      </c>
      <c r="E17" s="186">
        <v>0</v>
      </c>
      <c r="F17" s="186">
        <v>0</v>
      </c>
      <c r="G17" s="186">
        <v>0</v>
      </c>
      <c r="H17" s="186">
        <v>0</v>
      </c>
      <c r="I17" s="91"/>
    </row>
    <row r="18" spans="1:13" s="92" customFormat="1">
      <c r="A18" s="91"/>
      <c r="B18" s="181"/>
      <c r="C18" s="185" t="s">
        <v>143</v>
      </c>
      <c r="D18" s="181" t="s">
        <v>11</v>
      </c>
      <c r="E18" s="186">
        <v>0</v>
      </c>
      <c r="F18" s="186">
        <v>0</v>
      </c>
      <c r="G18" s="186">
        <v>0</v>
      </c>
      <c r="H18" s="186">
        <v>0</v>
      </c>
      <c r="I18" s="91"/>
    </row>
    <row r="19" spans="1:13" s="92" customFormat="1">
      <c r="A19" s="91"/>
      <c r="B19" s="181"/>
      <c r="C19" s="185" t="s">
        <v>144</v>
      </c>
      <c r="D19" s="181" t="s">
        <v>12</v>
      </c>
      <c r="E19" s="186">
        <v>0</v>
      </c>
      <c r="F19" s="186">
        <v>0</v>
      </c>
      <c r="G19" s="186">
        <v>0</v>
      </c>
      <c r="H19" s="186">
        <v>0</v>
      </c>
      <c r="I19" s="91"/>
    </row>
    <row r="20" spans="1:13" s="92" customFormat="1">
      <c r="A20" s="91"/>
      <c r="B20" s="181"/>
      <c r="C20" s="185" t="s">
        <v>145</v>
      </c>
      <c r="D20" s="181"/>
      <c r="E20" s="186"/>
      <c r="F20" s="186"/>
      <c r="G20" s="186"/>
      <c r="H20" s="186"/>
      <c r="I20" s="91"/>
    </row>
    <row r="21" spans="1:13" s="92" customFormat="1">
      <c r="A21" s="91"/>
      <c r="B21" s="84" t="s">
        <v>51</v>
      </c>
      <c r="C21" s="45" t="s">
        <v>52</v>
      </c>
      <c r="D21" s="85"/>
      <c r="E21" s="86"/>
      <c r="F21" s="86"/>
      <c r="G21" s="86"/>
      <c r="H21" s="86"/>
      <c r="I21" s="91"/>
    </row>
    <row r="22" spans="1:13" s="92" customFormat="1">
      <c r="A22" s="91"/>
      <c r="B22" s="87"/>
      <c r="C22" s="88" t="s">
        <v>53</v>
      </c>
      <c r="D22" s="87" t="s">
        <v>10</v>
      </c>
      <c r="E22" s="89">
        <v>0</v>
      </c>
      <c r="F22" s="89">
        <v>0</v>
      </c>
      <c r="G22" s="89">
        <v>0</v>
      </c>
      <c r="H22" s="89">
        <v>0</v>
      </c>
      <c r="I22" s="91"/>
    </row>
    <row r="23" spans="1:13" s="92" customFormat="1">
      <c r="A23" s="91"/>
      <c r="B23" s="90"/>
      <c r="C23" s="88"/>
      <c r="D23" s="87" t="s">
        <v>11</v>
      </c>
      <c r="E23" s="89">
        <v>90000</v>
      </c>
      <c r="F23" s="89">
        <v>90000</v>
      </c>
      <c r="G23" s="89">
        <v>90000</v>
      </c>
      <c r="H23" s="89">
        <v>90000</v>
      </c>
      <c r="I23" s="91"/>
    </row>
    <row r="24" spans="1:13" s="92" customFormat="1">
      <c r="A24" s="91"/>
      <c r="B24" s="96"/>
      <c r="C24" s="73"/>
      <c r="D24" s="96" t="s">
        <v>12</v>
      </c>
      <c r="E24" s="99">
        <v>0</v>
      </c>
      <c r="F24" s="99">
        <v>0</v>
      </c>
      <c r="G24" s="99">
        <v>0</v>
      </c>
      <c r="H24" s="99">
        <v>0</v>
      </c>
      <c r="I24" s="91"/>
    </row>
    <row r="25" spans="1:13" s="59" customFormat="1">
      <c r="B25" s="226" t="s">
        <v>20</v>
      </c>
      <c r="C25" s="227"/>
      <c r="D25" s="227"/>
      <c r="E25" s="227"/>
      <c r="F25" s="227"/>
      <c r="G25" s="227"/>
      <c r="H25" s="228"/>
    </row>
    <row r="26" spans="1:13" s="59" customFormat="1">
      <c r="A26" s="76"/>
      <c r="B26" s="229"/>
      <c r="C26" s="230"/>
      <c r="D26" s="230"/>
      <c r="E26" s="230"/>
      <c r="F26" s="230"/>
      <c r="G26" s="230"/>
      <c r="H26" s="231"/>
      <c r="I26" s="76"/>
    </row>
    <row r="27" spans="1:13" s="59" customFormat="1">
      <c r="A27" s="75">
        <v>3</v>
      </c>
      <c r="B27" s="87" t="s">
        <v>42</v>
      </c>
      <c r="C27" s="51" t="s">
        <v>61</v>
      </c>
      <c r="D27" s="87"/>
      <c r="E27" s="89"/>
      <c r="F27" s="89"/>
      <c r="G27" s="89"/>
      <c r="H27" s="89"/>
      <c r="I27" s="76"/>
      <c r="J27" s="212">
        <f>E80+E55+E88</f>
        <v>-40110</v>
      </c>
      <c r="K27" s="212">
        <f>F80+F55+F88</f>
        <v>2460</v>
      </c>
      <c r="L27" s="212">
        <f>G80+G55+G88</f>
        <v>4490</v>
      </c>
      <c r="M27" s="212">
        <f>H80+H55+H88</f>
        <v>5420</v>
      </c>
    </row>
    <row r="28" spans="1:13" s="59" customFormat="1">
      <c r="A28" s="75"/>
      <c r="B28" s="87"/>
      <c r="C28" s="88" t="s">
        <v>62</v>
      </c>
      <c r="D28" s="87" t="s">
        <v>10</v>
      </c>
      <c r="E28" s="89">
        <v>0</v>
      </c>
      <c r="F28" s="89">
        <v>0</v>
      </c>
      <c r="G28" s="89">
        <v>0</v>
      </c>
      <c r="H28" s="89">
        <v>0</v>
      </c>
      <c r="I28" s="76"/>
    </row>
    <row r="29" spans="1:13" s="59" customFormat="1">
      <c r="A29" s="75"/>
      <c r="B29" s="90"/>
      <c r="C29" s="88"/>
      <c r="D29" s="87" t="s">
        <v>11</v>
      </c>
      <c r="E29" s="89">
        <v>-42000</v>
      </c>
      <c r="F29" s="89">
        <v>-70000</v>
      </c>
      <c r="G29" s="89">
        <v>-90000</v>
      </c>
      <c r="H29" s="89">
        <v>-90000</v>
      </c>
      <c r="I29" s="76"/>
    </row>
    <row r="30" spans="1:13" s="59" customFormat="1">
      <c r="A30" s="75"/>
      <c r="B30" s="96"/>
      <c r="C30" s="98"/>
      <c r="D30" s="96" t="s">
        <v>12</v>
      </c>
      <c r="E30" s="99">
        <v>0</v>
      </c>
      <c r="F30" s="99">
        <v>0</v>
      </c>
      <c r="G30" s="99">
        <v>0</v>
      </c>
      <c r="H30" s="99">
        <v>0</v>
      </c>
      <c r="I30" s="76"/>
      <c r="J30" s="212"/>
    </row>
    <row r="31" spans="1:13" s="59" customFormat="1">
      <c r="A31" s="76"/>
      <c r="B31" s="84" t="s">
        <v>42</v>
      </c>
      <c r="C31" s="45" t="s">
        <v>70</v>
      </c>
      <c r="D31" s="87"/>
      <c r="E31" s="89"/>
      <c r="F31" s="89"/>
      <c r="G31" s="89"/>
      <c r="H31" s="89"/>
      <c r="I31" s="76"/>
    </row>
    <row r="32" spans="1:13" s="59" customFormat="1">
      <c r="A32" s="76"/>
      <c r="B32" s="87"/>
      <c r="C32" s="76" t="s">
        <v>71</v>
      </c>
      <c r="D32" s="87" t="s">
        <v>10</v>
      </c>
      <c r="E32" s="89">
        <v>0</v>
      </c>
      <c r="F32" s="89">
        <v>0</v>
      </c>
      <c r="G32" s="89">
        <v>0</v>
      </c>
      <c r="H32" s="89">
        <v>0</v>
      </c>
      <c r="I32" s="76"/>
    </row>
    <row r="33" spans="1:12" s="59" customFormat="1" ht="13.15" customHeight="1">
      <c r="A33" s="76"/>
      <c r="B33" s="90"/>
      <c r="C33" s="88" t="s">
        <v>72</v>
      </c>
      <c r="D33" s="87" t="s">
        <v>11</v>
      </c>
      <c r="E33" s="89">
        <v>-300000</v>
      </c>
      <c r="F33" s="89">
        <v>-350000</v>
      </c>
      <c r="G33" s="89">
        <v>-500000</v>
      </c>
      <c r="H33" s="89">
        <v>-500000</v>
      </c>
      <c r="I33" s="76"/>
      <c r="J33" s="212">
        <f>-J34+E50</f>
        <v>130000</v>
      </c>
      <c r="K33" s="212">
        <f>-K34+F50</f>
        <v>60000</v>
      </c>
      <c r="L33" s="212">
        <f>-L34+G50</f>
        <v>62000</v>
      </c>
    </row>
    <row r="34" spans="1:12" s="59" customFormat="1" ht="13.15" customHeight="1">
      <c r="A34" s="76"/>
      <c r="B34" s="96"/>
      <c r="C34" s="98"/>
      <c r="D34" s="96" t="s">
        <v>12</v>
      </c>
      <c r="E34" s="99">
        <v>-12</v>
      </c>
      <c r="F34" s="99">
        <f>-14</f>
        <v>-14</v>
      </c>
      <c r="G34" s="99">
        <v>-20</v>
      </c>
      <c r="H34" s="99">
        <v>-20</v>
      </c>
      <c r="I34" s="76"/>
      <c r="J34" s="59">
        <v>-110000</v>
      </c>
      <c r="K34" s="59">
        <v>-192000</v>
      </c>
      <c r="L34" s="59">
        <v>-197000</v>
      </c>
    </row>
    <row r="35" spans="1:12" s="59" customFormat="1">
      <c r="A35" s="76"/>
      <c r="B35" s="87" t="s">
        <v>101</v>
      </c>
      <c r="C35" s="51" t="s">
        <v>130</v>
      </c>
      <c r="D35" s="87"/>
      <c r="E35" s="95"/>
      <c r="F35" s="95"/>
      <c r="G35" s="95"/>
      <c r="H35" s="95"/>
      <c r="I35" s="76"/>
      <c r="J35" s="212">
        <f>SUM(J33:J34)</f>
        <v>20000</v>
      </c>
      <c r="K35" s="212">
        <f t="shared" ref="K35:L35" si="0">SUM(K33:K34)</f>
        <v>-132000</v>
      </c>
      <c r="L35" s="212">
        <f t="shared" si="0"/>
        <v>-135000</v>
      </c>
    </row>
    <row r="36" spans="1:12" s="59" customFormat="1">
      <c r="A36" s="76"/>
      <c r="B36" s="87" t="s">
        <v>102</v>
      </c>
      <c r="C36" s="51" t="s">
        <v>131</v>
      </c>
      <c r="D36" s="87" t="s">
        <v>10</v>
      </c>
      <c r="E36" s="89">
        <v>0</v>
      </c>
      <c r="F36" s="89">
        <v>0</v>
      </c>
      <c r="G36" s="89">
        <v>0</v>
      </c>
      <c r="H36" s="89">
        <v>0</v>
      </c>
      <c r="I36" s="76"/>
      <c r="J36" s="212">
        <f>47579-E80</f>
        <v>35689</v>
      </c>
    </row>
    <row r="37" spans="1:12" s="59" customFormat="1">
      <c r="A37" s="75">
        <v>4</v>
      </c>
      <c r="B37" s="87" t="s">
        <v>103</v>
      </c>
      <c r="C37" s="88" t="s">
        <v>132</v>
      </c>
      <c r="D37" s="87" t="s">
        <v>11</v>
      </c>
      <c r="E37" s="89">
        <v>-200000</v>
      </c>
      <c r="F37" s="89">
        <v>-200000</v>
      </c>
      <c r="G37" s="89">
        <v>-200000</v>
      </c>
      <c r="H37" s="89">
        <v>-200000</v>
      </c>
      <c r="I37" s="76"/>
    </row>
    <row r="38" spans="1:12" s="59" customFormat="1">
      <c r="A38" s="76"/>
      <c r="B38" s="87" t="s">
        <v>133</v>
      </c>
      <c r="C38" s="88" t="s">
        <v>140</v>
      </c>
      <c r="D38" s="87" t="s">
        <v>54</v>
      </c>
      <c r="E38" s="225">
        <v>-3.5</v>
      </c>
      <c r="F38" s="89">
        <v>-7</v>
      </c>
      <c r="G38" s="89">
        <v>-7</v>
      </c>
      <c r="H38" s="89">
        <v>-7</v>
      </c>
      <c r="I38" s="76"/>
    </row>
    <row r="39" spans="1:12" s="59" customFormat="1">
      <c r="A39" s="76"/>
      <c r="B39" s="96" t="s">
        <v>134</v>
      </c>
      <c r="C39" s="98" t="s">
        <v>73</v>
      </c>
      <c r="D39" s="96"/>
      <c r="E39" s="222"/>
      <c r="F39" s="99"/>
      <c r="G39" s="99"/>
      <c r="H39" s="99"/>
      <c r="I39" s="76"/>
    </row>
    <row r="40" spans="1:12" s="59" customFormat="1">
      <c r="A40" s="76"/>
      <c r="B40" s="87" t="s">
        <v>63</v>
      </c>
      <c r="C40" s="51" t="s">
        <v>64</v>
      </c>
      <c r="D40" s="87"/>
      <c r="E40" s="95"/>
      <c r="F40" s="95"/>
      <c r="G40" s="95"/>
      <c r="H40" s="95"/>
      <c r="I40" s="76"/>
    </row>
    <row r="41" spans="1:12" s="59" customFormat="1">
      <c r="A41" s="75">
        <v>5</v>
      </c>
      <c r="B41" s="87" t="s">
        <v>65</v>
      </c>
      <c r="C41" s="88" t="s">
        <v>66</v>
      </c>
      <c r="D41" s="87" t="s">
        <v>10</v>
      </c>
      <c r="E41" s="89">
        <v>0</v>
      </c>
      <c r="F41" s="89">
        <v>0</v>
      </c>
      <c r="G41" s="89">
        <v>0</v>
      </c>
      <c r="H41" s="89">
        <v>0</v>
      </c>
      <c r="I41" s="76"/>
    </row>
    <row r="42" spans="1:12" s="59" customFormat="1">
      <c r="A42" s="76"/>
      <c r="B42" s="87"/>
      <c r="C42" s="88" t="s">
        <v>67</v>
      </c>
      <c r="D42" s="87" t="s">
        <v>11</v>
      </c>
      <c r="E42" s="89">
        <v>-37000</v>
      </c>
      <c r="F42" s="89">
        <v>-75000</v>
      </c>
      <c r="G42" s="89">
        <v>-112000</v>
      </c>
      <c r="H42" s="89">
        <v>-112000</v>
      </c>
      <c r="I42" s="76"/>
    </row>
    <row r="43" spans="1:12" s="92" customFormat="1">
      <c r="A43" s="91"/>
      <c r="B43" s="87"/>
      <c r="C43" s="88"/>
      <c r="D43" s="96" t="s">
        <v>12</v>
      </c>
      <c r="E43" s="97">
        <v>0</v>
      </c>
      <c r="F43" s="97">
        <v>0</v>
      </c>
      <c r="G43" s="97">
        <v>0</v>
      </c>
      <c r="H43" s="97">
        <v>0</v>
      </c>
      <c r="I43" s="91"/>
    </row>
    <row r="44" spans="1:12" s="92" customFormat="1">
      <c r="A44" s="91"/>
      <c r="B44" s="84" t="s">
        <v>42</v>
      </c>
      <c r="C44" s="45" t="s">
        <v>68</v>
      </c>
      <c r="D44" s="84"/>
      <c r="E44" s="86"/>
      <c r="F44" s="86"/>
      <c r="G44" s="86"/>
      <c r="H44" s="86"/>
      <c r="I44" s="91"/>
    </row>
    <row r="45" spans="1:12" s="92" customFormat="1">
      <c r="A45" s="94">
        <v>6</v>
      </c>
      <c r="B45" s="87"/>
      <c r="C45" s="88" t="s">
        <v>69</v>
      </c>
      <c r="D45" s="87" t="s">
        <v>91</v>
      </c>
      <c r="E45" s="89">
        <v>0</v>
      </c>
      <c r="F45" s="89">
        <v>0</v>
      </c>
      <c r="G45" s="89">
        <v>0</v>
      </c>
      <c r="H45" s="89">
        <v>0</v>
      </c>
      <c r="I45" s="91"/>
    </row>
    <row r="46" spans="1:12" s="92" customFormat="1">
      <c r="A46" s="94"/>
      <c r="B46" s="87"/>
      <c r="C46" s="88" t="s">
        <v>92</v>
      </c>
      <c r="D46" s="87" t="s">
        <v>11</v>
      </c>
      <c r="E46" s="89">
        <v>-95000</v>
      </c>
      <c r="F46" s="89">
        <v>-145000</v>
      </c>
      <c r="G46" s="89">
        <v>-172000</v>
      </c>
      <c r="H46" s="89">
        <v>-172000</v>
      </c>
      <c r="I46" s="91"/>
    </row>
    <row r="47" spans="1:12" s="92" customFormat="1">
      <c r="A47" s="91"/>
      <c r="B47" s="96"/>
      <c r="C47" s="100"/>
      <c r="D47" s="96" t="s">
        <v>12</v>
      </c>
      <c r="E47" s="99">
        <v>0</v>
      </c>
      <c r="F47" s="99">
        <v>0</v>
      </c>
      <c r="G47" s="99">
        <v>0</v>
      </c>
      <c r="H47" s="99">
        <v>0</v>
      </c>
      <c r="I47" s="91"/>
    </row>
    <row r="48" spans="1:12" s="92" customFormat="1">
      <c r="A48" s="91"/>
      <c r="B48" s="179" t="s">
        <v>42</v>
      </c>
      <c r="C48" s="194" t="s">
        <v>104</v>
      </c>
      <c r="D48" s="181"/>
      <c r="E48" s="213"/>
      <c r="F48" s="213"/>
      <c r="G48" s="213"/>
      <c r="H48" s="213"/>
      <c r="I48" s="91"/>
    </row>
    <row r="49" spans="1:9" s="92" customFormat="1" ht="118.5" customHeight="1">
      <c r="A49" s="91"/>
      <c r="B49" s="181"/>
      <c r="C49" s="195" t="s">
        <v>153</v>
      </c>
      <c r="D49" s="181" t="s">
        <v>10</v>
      </c>
      <c r="E49" s="182">
        <v>0</v>
      </c>
      <c r="F49" s="182">
        <v>0</v>
      </c>
      <c r="G49" s="182">
        <v>0</v>
      </c>
      <c r="H49" s="182">
        <v>0</v>
      </c>
      <c r="I49" s="91"/>
    </row>
    <row r="50" spans="1:9" s="92" customFormat="1">
      <c r="A50" s="94">
        <v>7</v>
      </c>
      <c r="B50" s="184"/>
      <c r="C50" s="215" t="s">
        <v>138</v>
      </c>
      <c r="D50" s="181" t="s">
        <v>11</v>
      </c>
      <c r="E50" s="182">
        <v>20000</v>
      </c>
      <c r="F50" s="182">
        <v>-132000</v>
      </c>
      <c r="G50" s="182">
        <v>-135000</v>
      </c>
      <c r="H50" s="182">
        <v>-135000</v>
      </c>
      <c r="I50" s="91"/>
    </row>
    <row r="51" spans="1:9" s="92" customFormat="1">
      <c r="A51" s="91"/>
      <c r="B51" s="184"/>
      <c r="C51" s="216" t="s">
        <v>125</v>
      </c>
      <c r="D51" s="181" t="s">
        <v>11</v>
      </c>
      <c r="E51" s="182">
        <v>0</v>
      </c>
      <c r="F51" s="182">
        <f>-192000-F50</f>
        <v>-60000</v>
      </c>
      <c r="G51" s="182">
        <f>-197000-G50</f>
        <v>-62000</v>
      </c>
      <c r="H51" s="182">
        <f>-201000-H50</f>
        <v>-66000</v>
      </c>
      <c r="I51" s="91"/>
    </row>
    <row r="52" spans="1:9" s="92" customFormat="1">
      <c r="A52" s="91"/>
      <c r="B52" s="184"/>
      <c r="C52" s="196" t="s">
        <v>124</v>
      </c>
      <c r="D52" s="181" t="s">
        <v>12</v>
      </c>
      <c r="E52" s="182">
        <v>0</v>
      </c>
      <c r="F52" s="182">
        <v>-1</v>
      </c>
      <c r="G52" s="182">
        <v>-1</v>
      </c>
      <c r="H52" s="182">
        <v>-1</v>
      </c>
      <c r="I52" s="91"/>
    </row>
    <row r="53" spans="1:9" s="92" customFormat="1">
      <c r="A53" s="91"/>
      <c r="B53" s="197" t="s">
        <v>119</v>
      </c>
      <c r="C53" s="192" t="s">
        <v>120</v>
      </c>
      <c r="D53" s="198"/>
      <c r="E53" s="180"/>
      <c r="F53" s="180"/>
      <c r="G53" s="180"/>
      <c r="H53" s="180"/>
      <c r="I53" s="91"/>
    </row>
    <row r="54" spans="1:9" s="92" customFormat="1">
      <c r="A54" s="94">
        <v>8</v>
      </c>
      <c r="B54" s="191"/>
      <c r="C54" s="202" t="s">
        <v>121</v>
      </c>
      <c r="D54" s="190" t="s">
        <v>10</v>
      </c>
      <c r="E54" s="182">
        <v>0</v>
      </c>
      <c r="F54" s="182">
        <v>0</v>
      </c>
      <c r="G54" s="182">
        <v>0</v>
      </c>
      <c r="H54" s="182">
        <v>0</v>
      </c>
      <c r="I54" s="91"/>
    </row>
    <row r="55" spans="1:9" s="92" customFormat="1">
      <c r="A55" s="91"/>
      <c r="B55" s="200"/>
      <c r="C55" s="196" t="s">
        <v>127</v>
      </c>
      <c r="D55" s="190" t="s">
        <v>11</v>
      </c>
      <c r="E55" s="182">
        <v>-47000</v>
      </c>
      <c r="F55" s="182">
        <v>-40300</v>
      </c>
      <c r="G55" s="182">
        <v>-40300</v>
      </c>
      <c r="H55" s="182">
        <v>-40300</v>
      </c>
      <c r="I55" s="91"/>
    </row>
    <row r="56" spans="1:9" s="92" customFormat="1">
      <c r="A56" s="91"/>
      <c r="B56" s="191"/>
      <c r="C56" s="196" t="s">
        <v>128</v>
      </c>
      <c r="D56" s="190" t="s">
        <v>12</v>
      </c>
      <c r="E56" s="182">
        <v>0</v>
      </c>
      <c r="F56" s="182">
        <v>0</v>
      </c>
      <c r="G56" s="182">
        <v>0</v>
      </c>
      <c r="H56" s="182">
        <v>0</v>
      </c>
    </row>
    <row r="57" spans="1:9" s="92" customFormat="1" ht="11.25" customHeight="1">
      <c r="A57" s="91"/>
      <c r="B57" s="201"/>
      <c r="C57" s="193" t="s">
        <v>129</v>
      </c>
      <c r="D57" s="199"/>
      <c r="E57" s="188"/>
      <c r="F57" s="188"/>
      <c r="G57" s="188"/>
      <c r="H57" s="188"/>
      <c r="I57" s="91"/>
    </row>
    <row r="58" spans="1:9" s="92" customFormat="1" ht="12.75" customHeight="1">
      <c r="A58" s="91"/>
      <c r="B58" s="226" t="s">
        <v>18</v>
      </c>
      <c r="C58" s="227"/>
      <c r="D58" s="227"/>
      <c r="E58" s="227"/>
      <c r="F58" s="227"/>
      <c r="G58" s="227"/>
      <c r="H58" s="228"/>
      <c r="I58" s="91"/>
    </row>
    <row r="59" spans="1:9" s="92" customFormat="1">
      <c r="A59" s="91"/>
      <c r="B59" s="229"/>
      <c r="C59" s="230"/>
      <c r="D59" s="230"/>
      <c r="E59" s="230"/>
      <c r="F59" s="230"/>
      <c r="G59" s="230"/>
      <c r="H59" s="231"/>
      <c r="I59" s="91"/>
    </row>
    <row r="60" spans="1:9" s="92" customFormat="1">
      <c r="A60" s="91"/>
      <c r="B60" s="84" t="s">
        <v>74</v>
      </c>
      <c r="C60" s="51" t="s">
        <v>75</v>
      </c>
      <c r="D60" s="87"/>
      <c r="E60" s="89"/>
      <c r="F60" s="89"/>
      <c r="G60" s="89"/>
      <c r="H60" s="89"/>
      <c r="I60" s="91"/>
    </row>
    <row r="61" spans="1:9" s="92" customFormat="1">
      <c r="A61" s="91"/>
      <c r="B61" s="87"/>
      <c r="C61" s="76" t="s">
        <v>76</v>
      </c>
      <c r="D61" s="87" t="s">
        <v>10</v>
      </c>
      <c r="E61" s="89">
        <v>0</v>
      </c>
      <c r="F61" s="89">
        <v>0</v>
      </c>
      <c r="G61" s="89">
        <v>0</v>
      </c>
      <c r="H61" s="89">
        <v>0</v>
      </c>
      <c r="I61" s="91"/>
    </row>
    <row r="62" spans="1:9" s="92" customFormat="1">
      <c r="A62" s="91"/>
      <c r="B62" s="90"/>
      <c r="C62" s="88" t="s">
        <v>77</v>
      </c>
      <c r="D62" s="87" t="s">
        <v>11</v>
      </c>
      <c r="E62" s="89">
        <v>0</v>
      </c>
      <c r="F62" s="89">
        <v>-25000</v>
      </c>
      <c r="G62" s="89">
        <v>-35000</v>
      </c>
      <c r="H62" s="89">
        <v>-50000</v>
      </c>
      <c r="I62" s="91"/>
    </row>
    <row r="63" spans="1:9" s="92" customFormat="1">
      <c r="A63" s="91"/>
      <c r="B63" s="96"/>
      <c r="C63" s="98"/>
      <c r="D63" s="96" t="s">
        <v>12</v>
      </c>
      <c r="E63" s="99">
        <v>0</v>
      </c>
      <c r="F63" s="99">
        <v>0</v>
      </c>
      <c r="G63" s="99">
        <v>0</v>
      </c>
      <c r="H63" s="99">
        <v>0</v>
      </c>
      <c r="I63" s="91"/>
    </row>
    <row r="64" spans="1:9" s="92" customFormat="1" ht="25.5">
      <c r="A64" s="91"/>
      <c r="B64" s="84" t="s">
        <v>78</v>
      </c>
      <c r="C64" s="124" t="s">
        <v>93</v>
      </c>
      <c r="D64" s="87"/>
      <c r="E64" s="89"/>
      <c r="F64" s="89"/>
      <c r="G64" s="89"/>
      <c r="H64" s="89"/>
      <c r="I64" s="91"/>
    </row>
    <row r="65" spans="1:9" s="92" customFormat="1">
      <c r="A65" s="91"/>
      <c r="B65" s="87" t="s">
        <v>90</v>
      </c>
      <c r="C65" s="76" t="s">
        <v>79</v>
      </c>
      <c r="D65" s="87" t="s">
        <v>10</v>
      </c>
      <c r="E65" s="89">
        <v>0</v>
      </c>
      <c r="F65" s="89">
        <v>0</v>
      </c>
      <c r="G65" s="89">
        <v>0</v>
      </c>
      <c r="H65" s="89">
        <v>0</v>
      </c>
      <c r="I65" s="91"/>
    </row>
    <row r="66" spans="1:9" s="59" customFormat="1" ht="13.15" customHeight="1">
      <c r="A66" s="76"/>
      <c r="B66" s="90"/>
      <c r="C66" s="88" t="s">
        <v>80</v>
      </c>
      <c r="D66" s="87" t="s">
        <v>11</v>
      </c>
      <c r="E66" s="89">
        <v>-85000</v>
      </c>
      <c r="F66" s="89">
        <v>-85000</v>
      </c>
      <c r="G66" s="89">
        <v>-85000</v>
      </c>
      <c r="H66" s="89">
        <v>-85000</v>
      </c>
      <c r="I66" s="76"/>
    </row>
    <row r="67" spans="1:9" s="59" customFormat="1">
      <c r="A67" s="76"/>
      <c r="B67" s="87"/>
      <c r="C67" s="101" t="s">
        <v>81</v>
      </c>
      <c r="D67" s="87" t="s">
        <v>12</v>
      </c>
      <c r="E67" s="95">
        <v>-1.75</v>
      </c>
      <c r="F67" s="95">
        <v>-1.75</v>
      </c>
      <c r="G67" s="95">
        <v>-1.75</v>
      </c>
      <c r="H67" s="95">
        <v>-1.75</v>
      </c>
      <c r="I67" s="76"/>
    </row>
    <row r="68" spans="1:9" s="59" customFormat="1">
      <c r="A68" s="76"/>
      <c r="B68" s="87"/>
      <c r="C68" s="88" t="s">
        <v>94</v>
      </c>
      <c r="D68" s="87"/>
      <c r="E68" s="89"/>
      <c r="F68" s="89"/>
      <c r="G68" s="89"/>
      <c r="H68" s="89"/>
      <c r="I68" s="76"/>
    </row>
    <row r="69" spans="1:9" s="59" customFormat="1">
      <c r="A69" s="76"/>
      <c r="B69" s="96"/>
      <c r="C69" s="73" t="s">
        <v>95</v>
      </c>
      <c r="D69" s="96"/>
      <c r="E69" s="99"/>
      <c r="F69" s="99"/>
      <c r="G69" s="99"/>
      <c r="H69" s="99"/>
      <c r="I69" s="76"/>
    </row>
    <row r="70" spans="1:9" s="59" customFormat="1">
      <c r="A70" s="75">
        <v>10</v>
      </c>
      <c r="B70" s="87" t="s">
        <v>82</v>
      </c>
      <c r="C70" s="51" t="s">
        <v>83</v>
      </c>
      <c r="D70" s="87"/>
      <c r="E70" s="89"/>
      <c r="F70" s="89"/>
      <c r="G70" s="89"/>
      <c r="H70" s="89"/>
      <c r="I70" s="76"/>
    </row>
    <row r="71" spans="1:9" s="59" customFormat="1">
      <c r="A71" s="76"/>
      <c r="B71" s="87" t="s">
        <v>84</v>
      </c>
      <c r="C71" s="123" t="s">
        <v>96</v>
      </c>
      <c r="D71" s="87" t="s">
        <v>10</v>
      </c>
      <c r="E71" s="89">
        <v>0</v>
      </c>
      <c r="F71" s="89">
        <v>0</v>
      </c>
      <c r="G71" s="89">
        <v>0</v>
      </c>
      <c r="H71" s="89">
        <v>0</v>
      </c>
      <c r="I71" s="76"/>
    </row>
    <row r="72" spans="1:9" s="59" customFormat="1">
      <c r="A72" s="76"/>
      <c r="B72" s="87" t="s">
        <v>85</v>
      </c>
      <c r="C72" s="88" t="s">
        <v>97</v>
      </c>
      <c r="D72" s="87" t="s">
        <v>11</v>
      </c>
      <c r="E72" s="89">
        <v>-10000</v>
      </c>
      <c r="F72" s="89">
        <v>-15000</v>
      </c>
      <c r="G72" s="89">
        <v>-20000</v>
      </c>
      <c r="H72" s="89">
        <v>-20000</v>
      </c>
      <c r="I72" s="76"/>
    </row>
    <row r="73" spans="1:9" s="59" customFormat="1">
      <c r="A73" s="76"/>
      <c r="B73" s="96"/>
      <c r="C73" s="98" t="s">
        <v>73</v>
      </c>
      <c r="D73" s="96" t="s">
        <v>54</v>
      </c>
      <c r="E73" s="97">
        <v>0</v>
      </c>
      <c r="F73" s="97">
        <v>0</v>
      </c>
      <c r="G73" s="97">
        <v>0</v>
      </c>
      <c r="H73" s="97">
        <v>0</v>
      </c>
      <c r="I73" s="76"/>
    </row>
    <row r="74" spans="1:9" s="59" customFormat="1">
      <c r="A74" s="75">
        <v>11</v>
      </c>
      <c r="B74" s="87" t="s">
        <v>86</v>
      </c>
      <c r="C74" s="51" t="s">
        <v>87</v>
      </c>
      <c r="D74" s="87"/>
      <c r="E74" s="89"/>
      <c r="F74" s="89"/>
      <c r="G74" s="89"/>
      <c r="H74" s="89"/>
      <c r="I74" s="76"/>
    </row>
    <row r="75" spans="1:9" s="59" customFormat="1">
      <c r="A75" s="76"/>
      <c r="B75" s="87"/>
      <c r="C75" s="88" t="s">
        <v>88</v>
      </c>
      <c r="D75" s="87" t="s">
        <v>10</v>
      </c>
      <c r="E75" s="89">
        <v>0</v>
      </c>
      <c r="F75" s="89">
        <v>0</v>
      </c>
      <c r="G75" s="89">
        <v>0</v>
      </c>
      <c r="H75" s="89">
        <v>0</v>
      </c>
      <c r="I75" s="76"/>
    </row>
    <row r="76" spans="1:9" s="59" customFormat="1">
      <c r="A76" s="76"/>
      <c r="B76" s="87"/>
      <c r="C76" s="88" t="s">
        <v>89</v>
      </c>
      <c r="D76" s="87" t="s">
        <v>11</v>
      </c>
      <c r="E76" s="89">
        <v>-39390</v>
      </c>
      <c r="F76" s="89">
        <v>-39390</v>
      </c>
      <c r="G76" s="89">
        <v>-39390</v>
      </c>
      <c r="H76" s="89">
        <v>-39390</v>
      </c>
      <c r="I76" s="76"/>
    </row>
    <row r="77" spans="1:9" s="59" customFormat="1">
      <c r="A77" s="76"/>
      <c r="B77" s="96"/>
      <c r="C77" s="73" t="s">
        <v>98</v>
      </c>
      <c r="D77" s="96" t="s">
        <v>12</v>
      </c>
      <c r="E77" s="97">
        <v>-1</v>
      </c>
      <c r="F77" s="97">
        <v>-1</v>
      </c>
      <c r="G77" s="97">
        <v>-1</v>
      </c>
      <c r="H77" s="97">
        <v>-1</v>
      </c>
      <c r="I77" s="76"/>
    </row>
    <row r="78" spans="1:9" s="59" customFormat="1">
      <c r="A78" s="76"/>
      <c r="B78" s="224" t="s">
        <v>126</v>
      </c>
      <c r="C78" s="192" t="s">
        <v>115</v>
      </c>
      <c r="D78" s="179"/>
      <c r="E78" s="203"/>
      <c r="F78" s="203"/>
      <c r="G78" s="203"/>
      <c r="H78" s="204"/>
      <c r="I78" s="76"/>
    </row>
    <row r="79" spans="1:9" s="59" customFormat="1" ht="25.5">
      <c r="A79" s="76"/>
      <c r="B79" s="205"/>
      <c r="C79" s="216" t="s">
        <v>139</v>
      </c>
      <c r="D79" s="181" t="s">
        <v>10</v>
      </c>
      <c r="E79" s="182">
        <v>0</v>
      </c>
      <c r="F79" s="182">
        <v>0</v>
      </c>
      <c r="G79" s="182">
        <v>0</v>
      </c>
      <c r="H79" s="183">
        <v>0</v>
      </c>
      <c r="I79" s="76"/>
    </row>
    <row r="80" spans="1:9" s="59" customFormat="1">
      <c r="A80" s="75">
        <v>12</v>
      </c>
      <c r="B80" s="205"/>
      <c r="C80" s="196" t="s">
        <v>116</v>
      </c>
      <c r="D80" s="181" t="s">
        <v>11</v>
      </c>
      <c r="E80" s="182">
        <f>ROUND(47570/4,-1)</f>
        <v>11890</v>
      </c>
      <c r="F80" s="182">
        <v>47760</v>
      </c>
      <c r="G80" s="182">
        <v>49790</v>
      </c>
      <c r="H80" s="183">
        <v>50720</v>
      </c>
      <c r="I80" s="76"/>
    </row>
    <row r="81" spans="1:9" s="59" customFormat="1">
      <c r="A81" s="76"/>
      <c r="B81" s="218"/>
      <c r="C81" s="196" t="s">
        <v>136</v>
      </c>
      <c r="D81" s="181" t="s">
        <v>12</v>
      </c>
      <c r="E81" s="186">
        <f>1/4</f>
        <v>0.25</v>
      </c>
      <c r="F81" s="186">
        <v>1</v>
      </c>
      <c r="G81" s="186">
        <v>1</v>
      </c>
      <c r="H81" s="187">
        <v>1</v>
      </c>
      <c r="I81" s="76"/>
    </row>
    <row r="82" spans="1:9" s="59" customFormat="1">
      <c r="A82" s="76"/>
      <c r="B82" s="205"/>
      <c r="C82" s="196" t="s">
        <v>135</v>
      </c>
      <c r="D82" s="205"/>
      <c r="E82" s="205"/>
      <c r="F82" s="205"/>
      <c r="G82" s="205"/>
      <c r="H82" s="206"/>
      <c r="I82" s="76"/>
    </row>
    <row r="83" spans="1:9" s="59" customFormat="1">
      <c r="A83" s="76"/>
      <c r="B83" s="205"/>
      <c r="C83" s="196" t="s">
        <v>117</v>
      </c>
      <c r="D83" s="205"/>
      <c r="E83" s="205"/>
      <c r="F83" s="205"/>
      <c r="G83" s="205"/>
      <c r="H83" s="206"/>
      <c r="I83" s="76"/>
    </row>
    <row r="84" spans="1:9" s="59" customFormat="1">
      <c r="A84" s="75">
        <v>13</v>
      </c>
      <c r="B84" s="205"/>
      <c r="C84" s="196" t="s">
        <v>118</v>
      </c>
      <c r="D84" s="205"/>
      <c r="E84" s="205"/>
      <c r="F84" s="205"/>
      <c r="G84" s="205"/>
      <c r="H84" s="206"/>
      <c r="I84" s="76"/>
    </row>
    <row r="85" spans="1:9" s="59" customFormat="1">
      <c r="A85" s="76"/>
      <c r="B85" s="207"/>
      <c r="C85" s="193" t="s">
        <v>152</v>
      </c>
      <c r="D85" s="207"/>
      <c r="E85" s="207"/>
      <c r="F85" s="207"/>
      <c r="G85" s="207"/>
      <c r="H85" s="208"/>
      <c r="I85" s="76"/>
    </row>
    <row r="86" spans="1:9" s="59" customFormat="1">
      <c r="A86" s="76"/>
      <c r="B86" s="181" t="s">
        <v>126</v>
      </c>
      <c r="C86" s="189" t="s">
        <v>122</v>
      </c>
      <c r="D86" s="181"/>
      <c r="E86" s="182"/>
      <c r="F86" s="182"/>
      <c r="G86" s="182"/>
      <c r="H86" s="182"/>
      <c r="I86" s="76"/>
    </row>
    <row r="87" spans="1:9" s="59" customFormat="1">
      <c r="A87" s="76"/>
      <c r="B87" s="181"/>
      <c r="C87" s="185" t="s">
        <v>123</v>
      </c>
      <c r="D87" s="181" t="s">
        <v>10</v>
      </c>
      <c r="E87" s="182">
        <v>0</v>
      </c>
      <c r="F87" s="182">
        <v>0</v>
      </c>
      <c r="G87" s="182">
        <v>0</v>
      </c>
      <c r="H87" s="182">
        <v>0</v>
      </c>
      <c r="I87" s="76"/>
    </row>
    <row r="88" spans="1:9" s="59" customFormat="1">
      <c r="A88" s="76"/>
      <c r="B88" s="181"/>
      <c r="C88" s="219" t="s">
        <v>151</v>
      </c>
      <c r="D88" s="220" t="s">
        <v>11</v>
      </c>
      <c r="E88" s="221">
        <v>-5000</v>
      </c>
      <c r="F88" s="221">
        <v>-5000</v>
      </c>
      <c r="G88" s="221">
        <v>-5000</v>
      </c>
      <c r="H88" s="221">
        <v>-5000</v>
      </c>
      <c r="I88" s="76"/>
    </row>
    <row r="89" spans="1:9" s="59" customFormat="1" ht="12.75" customHeight="1">
      <c r="A89" s="76"/>
      <c r="B89" s="181"/>
      <c r="C89" s="219" t="s">
        <v>147</v>
      </c>
      <c r="D89" s="181" t="s">
        <v>12</v>
      </c>
      <c r="E89" s="186">
        <v>-0.14000000000000001</v>
      </c>
      <c r="F89" s="186">
        <v>-0.14000000000000001</v>
      </c>
      <c r="G89" s="186">
        <v>-0.14000000000000001</v>
      </c>
      <c r="H89" s="186">
        <v>-0.14000000000000001</v>
      </c>
      <c r="I89" s="76"/>
    </row>
    <row r="90" spans="1:9" s="59" customFormat="1">
      <c r="A90" s="76"/>
      <c r="B90" s="181"/>
      <c r="C90" s="219" t="s">
        <v>148</v>
      </c>
      <c r="D90" s="220"/>
      <c r="E90" s="221"/>
      <c r="F90" s="221"/>
      <c r="G90" s="221"/>
      <c r="H90" s="221"/>
      <c r="I90" s="76"/>
    </row>
    <row r="91" spans="1:9" s="59" customFormat="1">
      <c r="A91" s="76"/>
      <c r="B91" s="181"/>
      <c r="C91" s="219" t="s">
        <v>149</v>
      </c>
      <c r="D91" s="220"/>
      <c r="E91" s="221"/>
      <c r="F91" s="221"/>
      <c r="G91" s="221"/>
      <c r="H91" s="221"/>
      <c r="I91" s="76"/>
    </row>
    <row r="92" spans="1:9" s="59" customFormat="1">
      <c r="A92" s="76"/>
      <c r="B92" s="181"/>
      <c r="C92" s="219" t="s">
        <v>150</v>
      </c>
      <c r="D92" s="220"/>
      <c r="E92" s="221"/>
      <c r="F92" s="221"/>
      <c r="G92" s="221"/>
      <c r="H92" s="221"/>
      <c r="I92" s="76"/>
    </row>
    <row r="93" spans="1:9" s="59" customFormat="1">
      <c r="A93" s="76"/>
      <c r="B93" s="181"/>
      <c r="C93" s="219"/>
      <c r="D93" s="220"/>
      <c r="E93" s="221"/>
      <c r="F93" s="221"/>
      <c r="G93" s="221"/>
      <c r="H93" s="221"/>
      <c r="I93" s="76"/>
    </row>
    <row r="94" spans="1:9" s="59" customFormat="1">
      <c r="A94" s="76"/>
      <c r="B94" s="181"/>
      <c r="C94" s="219"/>
      <c r="D94" s="220"/>
      <c r="E94" s="221"/>
      <c r="F94" s="221"/>
      <c r="G94" s="221"/>
      <c r="H94" s="221"/>
      <c r="I94" s="76"/>
    </row>
    <row r="95" spans="1:9" s="59" customFormat="1">
      <c r="A95" s="76"/>
      <c r="B95" s="181"/>
      <c r="C95" s="185"/>
      <c r="D95" s="181"/>
      <c r="E95" s="186"/>
      <c r="F95" s="186"/>
      <c r="G95" s="186"/>
      <c r="H95" s="186"/>
      <c r="I95" s="76"/>
    </row>
    <row r="96" spans="1:9" s="59" customFormat="1">
      <c r="A96" s="76"/>
      <c r="B96" s="209"/>
      <c r="C96" s="210"/>
      <c r="D96" s="36" t="s">
        <v>10</v>
      </c>
      <c r="E96" s="211">
        <f>E22+E12+E28+E36+E41+E45+E32+E49+E61+E65+E71+E75+E87+E54+E79+E17</f>
        <v>0</v>
      </c>
      <c r="F96" s="211">
        <f t="shared" ref="F96:H96" si="1">F22+F12+F28+F36+F41+F45+F32+F49+F61+F65+F71+F75+F87+F54+F79+F17</f>
        <v>5000000</v>
      </c>
      <c r="G96" s="211">
        <f t="shared" si="1"/>
        <v>0</v>
      </c>
      <c r="H96" s="211">
        <f t="shared" si="1"/>
        <v>0</v>
      </c>
      <c r="I96" s="76"/>
    </row>
    <row r="97" spans="1:9" s="59" customFormat="1">
      <c r="A97" s="76"/>
      <c r="B97" s="102"/>
      <c r="C97" s="125" t="s">
        <v>13</v>
      </c>
      <c r="D97" s="103" t="s">
        <v>11</v>
      </c>
      <c r="E97" s="211">
        <f>E23+E13+E29+E37+E42+E46+E33+E50+E62+E66+E72+E76+E88+E55+E80+E18+E51</f>
        <v>-738500</v>
      </c>
      <c r="F97" s="211">
        <f>F23+F13+F29+F37+F42+F46+F33+F50+F62+F66+F72+F76+F88+F55+F80+F18+F51</f>
        <v>-1142930</v>
      </c>
      <c r="G97" s="211">
        <f t="shared" ref="G97:H97" si="2">G23+G13+G29+G37+G42+G46+G33+G50+G62+G66+G72+G76+G88+G55+G80+G18+G51</f>
        <v>-1427400</v>
      </c>
      <c r="H97" s="211">
        <f t="shared" si="2"/>
        <v>-1445470</v>
      </c>
      <c r="I97" s="76"/>
    </row>
    <row r="98" spans="1:9" s="59" customFormat="1" ht="13.5" thickBot="1">
      <c r="A98" s="76"/>
      <c r="B98" s="126"/>
      <c r="C98" s="127"/>
      <c r="D98" s="128" t="s">
        <v>12</v>
      </c>
      <c r="E98" s="141">
        <f>E24+E14+E30+E38+E43+E47+E34+E52+E63+E67+E73+E77+E89+E56+E81+E19</f>
        <v>-18.14</v>
      </c>
      <c r="F98" s="141">
        <f>F24+F14+F30+F38+F43+F47+F34+F52+F63+F67+F73+F77+F89+F56+F81+F19</f>
        <v>-23.89</v>
      </c>
      <c r="G98" s="141">
        <f>G24+G14+G30+G38+G43+G47+G34+G52+G63+G67+G73+G77+G89+G56+G81+G19</f>
        <v>-29.89</v>
      </c>
      <c r="H98" s="141">
        <f>H24+H14+H30+H38+H43+H47+H34+H52+H63+H67+H73+H77+H89+H56+H81+H19</f>
        <v>-29.89</v>
      </c>
      <c r="I98" s="76"/>
    </row>
    <row r="99" spans="1:9" s="59" customFormat="1" ht="13.5" thickTop="1">
      <c r="A99" s="76"/>
      <c r="B99" s="43" t="s">
        <v>14</v>
      </c>
      <c r="C99" s="76"/>
      <c r="D99" s="76"/>
      <c r="E99" s="76"/>
      <c r="F99" s="76"/>
      <c r="G99" s="76"/>
      <c r="H99" s="76"/>
      <c r="I99" s="76"/>
    </row>
    <row r="100" spans="1:9" s="59" customFormat="1">
      <c r="A100" s="76"/>
      <c r="B100" s="75" t="s">
        <v>10</v>
      </c>
      <c r="C100" s="76" t="s">
        <v>15</v>
      </c>
      <c r="D100" s="76"/>
      <c r="E100" s="76"/>
      <c r="F100" s="76"/>
      <c r="G100" s="76"/>
      <c r="H100" s="76"/>
      <c r="I100" s="76"/>
    </row>
    <row r="101" spans="1:9" s="59" customFormat="1">
      <c r="A101" s="76"/>
      <c r="B101" s="75" t="s">
        <v>11</v>
      </c>
      <c r="C101" s="59" t="s">
        <v>16</v>
      </c>
      <c r="I101" s="76"/>
    </row>
    <row r="102" spans="1:9" s="59" customFormat="1">
      <c r="A102" s="76"/>
      <c r="B102" s="75" t="s">
        <v>12</v>
      </c>
      <c r="C102" s="59" t="s">
        <v>17</v>
      </c>
      <c r="E102" s="76"/>
      <c r="F102" s="212"/>
      <c r="G102" s="212"/>
      <c r="I102" s="76"/>
    </row>
    <row r="103" spans="1:9" s="59" customFormat="1">
      <c r="A103" s="76"/>
      <c r="B103" s="75"/>
      <c r="E103" s="76"/>
      <c r="I103" s="76"/>
    </row>
    <row r="104" spans="1:9" s="59" customFormat="1">
      <c r="A104" s="76"/>
      <c r="B104" s="75"/>
      <c r="E104" s="76"/>
      <c r="I104" s="76"/>
    </row>
    <row r="105" spans="1:9" s="59" customFormat="1" hidden="1">
      <c r="A105" s="76"/>
      <c r="B105" s="104"/>
      <c r="C105" s="105"/>
      <c r="D105" s="105"/>
      <c r="E105" s="106" t="e">
        <f>SUM(#REF!)-#REF!</f>
        <v>#REF!</v>
      </c>
      <c r="F105" s="106" t="e">
        <f>SUM(#REF!)-#REF!</f>
        <v>#REF!</v>
      </c>
      <c r="G105" s="106" t="e">
        <f>SUM(#REF!)-#REF!</f>
        <v>#REF!</v>
      </c>
      <c r="H105" s="107" t="e">
        <f>SUM(#REF!)-#REF!</f>
        <v>#REF!</v>
      </c>
      <c r="I105" s="76"/>
    </row>
    <row r="106" spans="1:9" s="59" customFormat="1" hidden="1">
      <c r="A106" s="76"/>
      <c r="B106" s="108"/>
      <c r="C106" s="109"/>
      <c r="D106" s="109"/>
      <c r="E106" s="110" t="e">
        <f>SUM(#REF!)-#REF!</f>
        <v>#REF!</v>
      </c>
      <c r="F106" s="110" t="e">
        <f>SUM(#REF!)-#REF!</f>
        <v>#REF!</v>
      </c>
      <c r="G106" s="110" t="e">
        <f>SUM(#REF!)-#REF!</f>
        <v>#REF!</v>
      </c>
      <c r="H106" s="111" t="e">
        <f>SUM(#REF!)-#REF!</f>
        <v>#REF!</v>
      </c>
      <c r="I106" s="76"/>
    </row>
    <row r="107" spans="1:9" s="59" customFormat="1" hidden="1">
      <c r="A107" s="76"/>
      <c r="B107" s="108"/>
      <c r="C107" s="109"/>
      <c r="D107" s="109"/>
      <c r="E107" s="112" t="e">
        <f>IF(#REF!=E105,"-","check")</f>
        <v>#REF!</v>
      </c>
      <c r="F107" s="112" t="e">
        <f>IF(#REF!=F105,"-","check")</f>
        <v>#REF!</v>
      </c>
      <c r="G107" s="112" t="e">
        <f>IF(#REF!=G105,"-","check")</f>
        <v>#REF!</v>
      </c>
      <c r="H107" s="113" t="e">
        <f>IF(#REF!=H105,"-","check")</f>
        <v>#REF!</v>
      </c>
      <c r="I107" s="76"/>
    </row>
    <row r="108" spans="1:9" s="59" customFormat="1" hidden="1">
      <c r="A108" s="76"/>
      <c r="B108" s="114"/>
      <c r="C108" s="115"/>
      <c r="D108" s="115"/>
      <c r="E108" s="116" t="e">
        <f>IF(#REF!=E106,"-","check")</f>
        <v>#REF!</v>
      </c>
      <c r="F108" s="116" t="e">
        <f>IF(#REF!=F106,"-","check")</f>
        <v>#REF!</v>
      </c>
      <c r="G108" s="116" t="e">
        <f>IF(#REF!=G106,"-","check")</f>
        <v>#REF!</v>
      </c>
      <c r="H108" s="117" t="e">
        <f>IF(#REF!=H106,"-","check")</f>
        <v>#REF!</v>
      </c>
      <c r="I108" s="76"/>
    </row>
    <row r="109" spans="1:9" s="59" customFormat="1">
      <c r="B109" s="75"/>
    </row>
    <row r="110" spans="1:9" s="59" customFormat="1">
      <c r="B110" s="75"/>
      <c r="E110" s="44"/>
      <c r="F110" s="44"/>
      <c r="G110" s="44"/>
      <c r="H110" s="44"/>
    </row>
    <row r="111" spans="1:9" s="59" customFormat="1" ht="33.75" hidden="1" customHeight="1">
      <c r="B111" s="75"/>
      <c r="E111" s="118" t="e">
        <f>#REF!-#REF!</f>
        <v>#REF!</v>
      </c>
      <c r="F111" s="118" t="e">
        <f>#REF!-#REF!</f>
        <v>#REF!</v>
      </c>
      <c r="G111" s="118" t="e">
        <f>#REF!-#REF!</f>
        <v>#REF!</v>
      </c>
      <c r="H111" s="118" t="e">
        <f>#REF!-#REF!</f>
        <v>#REF!</v>
      </c>
    </row>
    <row r="112" spans="1:9" s="59" customFormat="1" hidden="1">
      <c r="B112" s="75"/>
      <c r="E112" s="119" t="e">
        <f>#REF!-#REF!</f>
        <v>#REF!</v>
      </c>
      <c r="F112" s="119" t="e">
        <f>#REF!-#REF!</f>
        <v>#REF!</v>
      </c>
      <c r="G112" s="119" t="e">
        <f>#REF!-#REF!</f>
        <v>#REF!</v>
      </c>
      <c r="H112" s="119" t="e">
        <f>#REF!-#REF!</f>
        <v>#REF!</v>
      </c>
    </row>
    <row r="113" spans="2:13" s="59" customFormat="1" hidden="1">
      <c r="B113" s="75"/>
      <c r="E113" s="118" t="e">
        <f>#REF!-#REF!</f>
        <v>#REF!</v>
      </c>
      <c r="F113" s="118" t="e">
        <f>#REF!-#REF!</f>
        <v>#REF!</v>
      </c>
      <c r="G113" s="118" t="e">
        <f>#REF!-#REF!</f>
        <v>#REF!</v>
      </c>
      <c r="H113" s="118" t="e">
        <f>#REF!-#REF!</f>
        <v>#REF!</v>
      </c>
    </row>
    <row r="114" spans="2:13" s="59" customFormat="1" hidden="1">
      <c r="B114" s="75"/>
      <c r="E114" s="120" t="e">
        <f>#REF!-#REF!</f>
        <v>#REF!</v>
      </c>
      <c r="F114" s="120" t="e">
        <f>#REF!-#REF!</f>
        <v>#REF!</v>
      </c>
      <c r="G114" s="120" t="e">
        <f>#REF!-#REF!</f>
        <v>#REF!</v>
      </c>
      <c r="H114" s="120" t="e">
        <f>#REF!-#REF!</f>
        <v>#REF!</v>
      </c>
    </row>
    <row r="115" spans="2:13" s="59" customFormat="1" hidden="1">
      <c r="B115" s="75"/>
      <c r="E115" s="120" t="e">
        <f>#REF!-#REF!</f>
        <v>#REF!</v>
      </c>
      <c r="F115" s="120" t="e">
        <f>#REF!-#REF!</f>
        <v>#REF!</v>
      </c>
      <c r="G115" s="120" t="e">
        <f>#REF!-#REF!</f>
        <v>#REF!</v>
      </c>
      <c r="H115" s="120" t="e">
        <f>#REF!-#REF!</f>
        <v>#REF!</v>
      </c>
    </row>
    <row r="116" spans="2:13" s="59" customFormat="1" hidden="1">
      <c r="B116" s="75"/>
    </row>
    <row r="117" spans="2:13" s="59" customFormat="1" hidden="1">
      <c r="B117" s="75"/>
    </row>
    <row r="118" spans="2:13" s="59" customFormat="1" hidden="1">
      <c r="B118" s="75"/>
    </row>
    <row r="119" spans="2:13" s="59" customFormat="1" hidden="1">
      <c r="B119" s="75"/>
      <c r="M119" s="59">
        <v>458550</v>
      </c>
    </row>
    <row r="120" spans="2:13" s="59" customFormat="1" hidden="1">
      <c r="B120" s="75"/>
      <c r="C120" s="60"/>
      <c r="M120" s="59">
        <f>M119-75990</f>
        <v>382560</v>
      </c>
    </row>
    <row r="121" spans="2:13" s="59" customFormat="1" hidden="1">
      <c r="B121" s="75"/>
      <c r="C121" s="60"/>
    </row>
    <row r="122" spans="2:13" s="59" customFormat="1" hidden="1">
      <c r="B122" s="75"/>
      <c r="M122" s="59">
        <f>M120*1.05</f>
        <v>401688</v>
      </c>
    </row>
    <row r="123" spans="2:13" s="59" customFormat="1" hidden="1">
      <c r="B123" s="75"/>
    </row>
    <row r="124" spans="2:13" s="59" customFormat="1" hidden="1">
      <c r="B124" s="75"/>
    </row>
    <row r="125" spans="2:13" s="59" customFormat="1" hidden="1">
      <c r="B125" s="75"/>
    </row>
    <row r="126" spans="2:13" s="59" customFormat="1" ht="13.15" hidden="1" customHeight="1">
      <c r="B126" s="75"/>
    </row>
    <row r="127" spans="2:13" s="59" customFormat="1" ht="13.15" hidden="1" customHeight="1">
      <c r="B127" s="75"/>
    </row>
    <row r="128" spans="2:13" s="59" customFormat="1" ht="13.15" hidden="1" customHeight="1">
      <c r="B128" s="75"/>
    </row>
    <row r="129" spans="2:8" s="59" customFormat="1" ht="13.15" hidden="1" customHeight="1">
      <c r="B129" s="122"/>
      <c r="C129" s="121"/>
      <c r="D129" s="121"/>
      <c r="E129" s="121"/>
      <c r="F129" s="121"/>
      <c r="G129" s="121"/>
      <c r="H129" s="121"/>
    </row>
    <row r="130" spans="2:8" s="59" customFormat="1">
      <c r="B130" s="122"/>
      <c r="C130" s="121"/>
      <c r="D130" s="121"/>
      <c r="E130" s="121"/>
      <c r="F130" s="121"/>
      <c r="G130" s="121"/>
      <c r="H130" s="121"/>
    </row>
    <row r="131" spans="2:8" s="59" customFormat="1">
      <c r="B131" s="122"/>
      <c r="C131" s="121"/>
      <c r="D131" s="121"/>
      <c r="E131" s="121"/>
      <c r="F131" s="121"/>
      <c r="G131" s="121"/>
      <c r="H131" s="121"/>
    </row>
    <row r="132" spans="2:8" s="59" customFormat="1">
      <c r="B132" s="122"/>
      <c r="C132" s="121"/>
      <c r="D132" s="121"/>
      <c r="E132" s="121"/>
      <c r="F132" s="121"/>
      <c r="G132" s="121"/>
      <c r="H132" s="121"/>
    </row>
    <row r="133" spans="2:8" s="59" customFormat="1">
      <c r="B133" s="122"/>
      <c r="C133" s="121"/>
      <c r="D133" s="121"/>
      <c r="E133" s="121"/>
      <c r="F133" s="121"/>
      <c r="G133" s="121"/>
      <c r="H133" s="121"/>
    </row>
    <row r="134" spans="2:8" s="59" customFormat="1">
      <c r="B134" s="122"/>
      <c r="C134" s="121"/>
      <c r="D134" s="121"/>
      <c r="E134" s="121"/>
      <c r="F134" s="121"/>
      <c r="G134" s="121"/>
      <c r="H134" s="121"/>
    </row>
    <row r="135" spans="2:8" s="59" customFormat="1">
      <c r="B135" s="122"/>
      <c r="C135" s="121"/>
      <c r="D135" s="121"/>
      <c r="E135" s="121"/>
      <c r="F135" s="121"/>
      <c r="G135" s="121"/>
      <c r="H135" s="121"/>
    </row>
    <row r="136" spans="2:8" s="59" customFormat="1">
      <c r="B136" s="122"/>
      <c r="C136" s="121"/>
      <c r="D136" s="121"/>
      <c r="E136" s="121"/>
      <c r="F136" s="121"/>
      <c r="G136" s="121"/>
      <c r="H136" s="121"/>
    </row>
  </sheetData>
  <mergeCells count="6">
    <mergeCell ref="B58:H59"/>
    <mergeCell ref="B1:H1"/>
    <mergeCell ref="B3:H3"/>
    <mergeCell ref="E5:H5"/>
    <mergeCell ref="B9:H10"/>
    <mergeCell ref="B25:H26"/>
  </mergeCells>
  <printOptions horizontalCentered="1"/>
  <pageMargins left="0.47244094488188981" right="0.47244094488188981" top="0.74803149606299213" bottom="0.39370078740157483" header="0.31496062992125984" footer="0.31496062992125984"/>
  <pageSetup paperSize="9" scale="73" fitToHeight="0" orientation="portrait" horizontalDpi="4294967293" verticalDpi="0" r:id="rId1"/>
  <rowBreaks count="1" manualBreakCount="1">
    <brk id="6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Normal="100" workbookViewId="0">
      <selection activeCell="B48" sqref="B48"/>
    </sheetView>
  </sheetViews>
  <sheetFormatPr defaultColWidth="8.85546875" defaultRowHeight="12.75"/>
  <cols>
    <col min="1" max="1" width="45.140625" style="49" customWidth="1"/>
    <col min="2" max="5" width="11.7109375" style="49" customWidth="1"/>
    <col min="6" max="6" width="9.28515625" style="49" bestFit="1" customWidth="1"/>
    <col min="7" max="16384" width="8.85546875" style="49"/>
  </cols>
  <sheetData>
    <row r="1" spans="1:5">
      <c r="A1" s="48" t="s">
        <v>113</v>
      </c>
    </row>
    <row r="3" spans="1:5">
      <c r="A3" s="49" t="s">
        <v>21</v>
      </c>
      <c r="B3" s="129">
        <f>+'Overall Summary'!E56</f>
        <v>1668</v>
      </c>
      <c r="D3" s="2"/>
    </row>
    <row r="4" spans="1:5">
      <c r="B4" s="130"/>
    </row>
    <row r="5" spans="1:5">
      <c r="B5" s="129"/>
    </row>
    <row r="6" spans="1:5" ht="13.5" thickBot="1">
      <c r="A6" s="131" t="s">
        <v>114</v>
      </c>
      <c r="B6" s="132">
        <f>+'Overall Summary'!E29</f>
        <v>1571</v>
      </c>
    </row>
    <row r="7" spans="1:5" ht="13.5" thickTop="1">
      <c r="B7" s="130"/>
    </row>
    <row r="8" spans="1:5">
      <c r="A8" s="59" t="s">
        <v>99</v>
      </c>
      <c r="B8" s="130">
        <f>+B6-B3</f>
        <v>-97</v>
      </c>
    </row>
    <row r="11" spans="1:5" s="47" customFormat="1" ht="25.5" customHeight="1">
      <c r="A11" s="240" t="s">
        <v>43</v>
      </c>
      <c r="B11" s="240"/>
      <c r="C11" s="240"/>
      <c r="D11" s="240"/>
      <c r="E11" s="240"/>
    </row>
    <row r="13" spans="1:5">
      <c r="A13" s="52"/>
      <c r="B13" s="133"/>
      <c r="C13" s="53"/>
      <c r="D13" s="54"/>
      <c r="E13" s="54" t="s">
        <v>22</v>
      </c>
    </row>
    <row r="14" spans="1:5">
      <c r="A14" s="52"/>
      <c r="B14" s="53" t="s">
        <v>7</v>
      </c>
      <c r="C14" s="53" t="s">
        <v>8</v>
      </c>
      <c r="D14" s="53" t="s">
        <v>44</v>
      </c>
      <c r="E14" s="53" t="s">
        <v>23</v>
      </c>
    </row>
    <row r="15" spans="1:5">
      <c r="A15" s="52"/>
      <c r="B15" s="56" t="s">
        <v>9</v>
      </c>
      <c r="C15" s="53" t="s">
        <v>9</v>
      </c>
      <c r="D15" s="53" t="s">
        <v>9</v>
      </c>
      <c r="E15" s="52"/>
    </row>
    <row r="16" spans="1:5">
      <c r="A16" s="52" t="s">
        <v>35</v>
      </c>
      <c r="B16" s="134">
        <f>+'Overall Summary'!C34</f>
        <v>-828390</v>
      </c>
      <c r="C16" s="134">
        <f>+'Overall Summary'!D34</f>
        <v>-1145390</v>
      </c>
      <c r="D16" s="134">
        <f>+'Overall Summary'!E34</f>
        <v>-1431890</v>
      </c>
      <c r="E16" s="134">
        <f>SUM(B16:D16)</f>
        <v>-3405670</v>
      </c>
    </row>
    <row r="17" spans="1:8">
      <c r="A17" s="52"/>
      <c r="B17" s="134"/>
      <c r="C17" s="134"/>
      <c r="D17" s="134"/>
      <c r="E17" s="134"/>
    </row>
    <row r="18" spans="1:8">
      <c r="A18" s="217" t="s">
        <v>137</v>
      </c>
      <c r="B18" s="134">
        <f>+'Overall Summary'!C6</f>
        <v>-738500</v>
      </c>
      <c r="C18" s="134">
        <f>+'Overall Summary'!D6</f>
        <v>-1142930</v>
      </c>
      <c r="D18" s="134">
        <f>+'Overall Summary'!E6</f>
        <v>-1427400</v>
      </c>
      <c r="E18" s="134">
        <f>SUM(B18:D18)</f>
        <v>-3308830</v>
      </c>
    </row>
    <row r="19" spans="1:8">
      <c r="A19" s="52"/>
      <c r="B19" s="134"/>
      <c r="C19" s="134"/>
      <c r="D19" s="134"/>
      <c r="E19" s="134"/>
    </row>
    <row r="20" spans="1:8">
      <c r="A20" s="52"/>
      <c r="B20" s="134"/>
      <c r="C20" s="134"/>
      <c r="D20" s="134"/>
      <c r="E20" s="134"/>
    </row>
    <row r="21" spans="1:8">
      <c r="A21" s="55" t="s">
        <v>100</v>
      </c>
      <c r="B21" s="135">
        <f>+B16-B18</f>
        <v>-89890</v>
      </c>
      <c r="C21" s="135">
        <f t="shared" ref="C21:D21" si="0">+C16-C18</f>
        <v>-2460</v>
      </c>
      <c r="D21" s="135">
        <f t="shared" si="0"/>
        <v>-4490</v>
      </c>
      <c r="E21" s="135">
        <f t="shared" ref="E21" si="1">SUM(B21:D21)</f>
        <v>-96840</v>
      </c>
    </row>
    <row r="22" spans="1:8">
      <c r="A22" s="52"/>
      <c r="B22" s="136"/>
      <c r="C22" s="136"/>
      <c r="D22" s="136"/>
      <c r="E22" s="136"/>
    </row>
    <row r="26" spans="1:8" hidden="1">
      <c r="A26" s="34" t="s">
        <v>36</v>
      </c>
    </row>
    <row r="27" spans="1:8" hidden="1">
      <c r="A27" s="23" t="s">
        <v>37</v>
      </c>
      <c r="B27" s="2">
        <v>500000</v>
      </c>
      <c r="C27" s="2"/>
      <c r="D27" s="2"/>
      <c r="E27" s="2"/>
      <c r="F27" s="2"/>
    </row>
    <row r="28" spans="1:8" hidden="1">
      <c r="A28" s="51"/>
      <c r="B28" s="60"/>
      <c r="C28" s="137"/>
      <c r="D28" s="138"/>
      <c r="E28" s="138"/>
      <c r="F28" s="138"/>
      <c r="G28" s="138"/>
      <c r="H28" s="138"/>
    </row>
    <row r="29" spans="1:8" hidden="1">
      <c r="B29" s="139"/>
      <c r="C29" s="139"/>
      <c r="D29" s="139"/>
      <c r="E29" s="139"/>
      <c r="F29" s="139"/>
      <c r="G29" s="58"/>
      <c r="H29" s="58"/>
    </row>
    <row r="30" spans="1:8" hidden="1">
      <c r="A30" s="51"/>
      <c r="B30" s="60"/>
      <c r="C30" s="137"/>
      <c r="D30" s="138"/>
      <c r="E30" s="138"/>
      <c r="F30" s="138"/>
      <c r="G30" s="138"/>
      <c r="H30" s="138"/>
    </row>
    <row r="31" spans="1:8" hidden="1">
      <c r="A31" s="88"/>
      <c r="B31" s="139"/>
      <c r="C31" s="139"/>
      <c r="D31" s="139"/>
      <c r="E31" s="139"/>
      <c r="F31" s="139"/>
      <c r="G31" s="58"/>
      <c r="H31" s="58"/>
    </row>
    <row r="32" spans="1:8" hidden="1">
      <c r="A32" s="57"/>
      <c r="B32" s="140"/>
      <c r="C32" s="140"/>
      <c r="D32" s="140"/>
      <c r="E32" s="58"/>
      <c r="F32" s="58"/>
      <c r="G32" s="58"/>
      <c r="H32" s="58"/>
    </row>
    <row r="33" spans="1:8" hidden="1">
      <c r="A33" s="57"/>
      <c r="B33" s="57"/>
      <c r="C33" s="57"/>
      <c r="D33" s="57"/>
      <c r="E33" s="57"/>
      <c r="F33" s="57"/>
      <c r="G33" s="57"/>
      <c r="H33" s="57"/>
    </row>
    <row r="34" spans="1:8" ht="13.5" hidden="1" thickBot="1">
      <c r="A34" s="49" t="s">
        <v>39</v>
      </c>
      <c r="B34" s="35">
        <f>SUM(B27:B33)</f>
        <v>500000</v>
      </c>
      <c r="C34" s="35">
        <f>SUM(C27:C33)</f>
        <v>0</v>
      </c>
      <c r="D34" s="35">
        <f>SUM(D27:D33)</f>
        <v>0</v>
      </c>
      <c r="E34" s="35">
        <f>SUM(E27:E33)</f>
        <v>0</v>
      </c>
      <c r="F34" s="35">
        <f>SUM(F27:F33)</f>
        <v>0</v>
      </c>
    </row>
    <row r="35" spans="1:8" ht="13.5" hidden="1" thickBot="1">
      <c r="A35" s="49" t="s">
        <v>38</v>
      </c>
      <c r="B35" s="50" t="e">
        <f>#REF!</f>
        <v>#REF!</v>
      </c>
      <c r="C35" s="50" t="e">
        <f>#REF!</f>
        <v>#REF!</v>
      </c>
      <c r="D35" s="50" t="e">
        <f>#REF!</f>
        <v>#REF!</v>
      </c>
      <c r="E35" s="50" t="e">
        <f>#REF!</f>
        <v>#REF!</v>
      </c>
      <c r="F35" s="50" t="e">
        <f>#REF!</f>
        <v>#REF!</v>
      </c>
    </row>
    <row r="36" spans="1:8" hidden="1"/>
  </sheetData>
  <mergeCells count="1">
    <mergeCell ref="A11:E11"/>
  </mergeCells>
  <phoneticPr fontId="9" type="noConversion"/>
  <printOptions horizontalCentered="1" gridLines="1"/>
  <pageMargins left="0.74803149606299213" right="0.74803149606299213" top="0.98425196850393704" bottom="0.98425196850393704" header="0.31496062992125984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Overall Summary</vt:lpstr>
      <vt:lpstr>Proposals</vt:lpstr>
      <vt:lpstr>Reconciliation</vt:lpstr>
      <vt:lpstr>'Overall Summary'!Print_Area</vt:lpstr>
      <vt:lpstr>Proposals!Print_Area</vt:lpstr>
      <vt:lpstr>Proposals!Print_Titles</vt:lpstr>
    </vt:vector>
  </TitlesOfParts>
  <Company>Wyre Forest District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dianae</dc:creator>
  <cp:lastModifiedBy>dianae</cp:lastModifiedBy>
  <cp:lastPrinted>2014-01-31T09:51:32Z</cp:lastPrinted>
  <dcterms:created xsi:type="dcterms:W3CDTF">2011-11-17T12:19:19Z</dcterms:created>
  <dcterms:modified xsi:type="dcterms:W3CDTF">2014-01-31T09:55:37Z</dcterms:modified>
</cp:coreProperties>
</file>